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4"/>
    <sheet state="visible" name="Netzbetreiber" sheetId="2" r:id="rId5"/>
    <sheet state="visible" name="SLP-Verfahren" sheetId="3" r:id="rId6"/>
    <sheet state="visible" name="SLP-Temp-Gebiet #01" sheetId="4" r:id="rId7"/>
    <sheet state="hidden" name="SLP-Temp-Gebiet #02" sheetId="5" r:id="rId8"/>
    <sheet state="visible" name="SLP-Profile" sheetId="6" r:id="rId9"/>
    <sheet state="hidden" name="BDEW-Standard" sheetId="7" r:id="rId10"/>
    <sheet state="visible" name="SLP-Feiertage" sheetId="8" r:id="rId11"/>
    <sheet state="hidden" name="Wochentag F(WT)" sheetId="9" r:id="rId12"/>
  </sheets>
  <definedNames>
    <definedName localSheetId="3" name="_Fill">#REF!</definedName>
    <definedName localSheetId="4" name="_Fill">#REF!</definedName>
    <definedName localSheetId="2" name="_Fill">#REF!</definedName>
    <definedName name="_Fill">#REF!</definedName>
    <definedName hidden="1" localSheetId="6" name="_xlnm._FilterDatabase">'BDEW-Standard'!$A$2:$M$158</definedName>
  </definedNames>
  <calcPr/>
  <extLst>
    <ext uri="GoogleSheetsCustomDataVersion2">
      <go:sheetsCustomData xmlns:go="http://customooxmlschemas.google.com/" r:id="rId13" roundtripDataChecksum="t1J6G7OBrhBqRrXnYyAdCTDQwO7rzjQuSKlovU+VF6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7">
      <text>
        <t xml:space="preserve">======
ID#AAAA3j1-23s
Straub, Dr. Florian    (2023-08-23 11:36:39)
Straub, Dr. Florian:</t>
      </text>
    </comment>
  </commentList>
  <extLst>
    <ext uri="GoogleSheetsCustomDataVersion2">
      <go:sheetsCustomData xmlns:go="http://customooxmlschemas.google.com/" r:id="rId1" roundtripDataSignature="AMtx7miCQoSjwS0AMVEvwuEgqpQSoI4NS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7">
      <text>
        <t xml:space="preserve">======
ID#AAAA3j1-23w
Straub, Dr. Florian    (2023-08-23 11:36:39)
Straub, Dr. Florian:</t>
      </text>
    </comment>
  </commentList>
  <extLst>
    <ext uri="GoogleSheetsCustomDataVersion2">
      <go:sheetsCustomData xmlns:go="http://customooxmlschemas.google.com/" r:id="rId1" roundtripDataSignature="AMtx7mg8ZnH8ug9VfMsZy+hBHnWyMWYk4w=="/>
    </ext>
  </extLst>
</comments>
</file>

<file path=xl/sharedStrings.xml><?xml version="1.0" encoding="utf-8"?>
<sst xmlns="http://schemas.openxmlformats.org/spreadsheetml/2006/main" count="1379" uniqueCount="683">
  <si>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</si>
  <si>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</si>
  <si>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</si>
  <si>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</si>
  <si>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</si>
  <si>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</si>
  <si>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</si>
  <si>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</si>
  <si>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</si>
  <si>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</si>
  <si>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</si>
  <si>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</si>
  <si>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</si>
  <si>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</si>
  <si>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</si>
  <si>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</si>
  <si>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</si>
  <si>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</si>
  <si>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</si>
  <si>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</si>
  <si>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</si>
  <si>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</si>
  <si>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</si>
  <si>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</si>
  <si>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</si>
  <si>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</si>
  <si>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</si>
  <si>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Gasversorgung Görlitz GmbH</t>
  </si>
  <si>
    <t>2.</t>
  </si>
  <si>
    <t>Marktpartner-ID (DVGW-Nummer des Netzbetreibers)</t>
  </si>
  <si>
    <t>3.</t>
  </si>
  <si>
    <t>Straße, Nr.:</t>
  </si>
  <si>
    <t>Demianiplatz 24</t>
  </si>
  <si>
    <t>4.</t>
  </si>
  <si>
    <t>Postleitzahl:</t>
  </si>
  <si>
    <t>5.</t>
  </si>
  <si>
    <t>Ort:</t>
  </si>
  <si>
    <t>Görlitz</t>
  </si>
  <si>
    <t>6.</t>
  </si>
  <si>
    <t>Ansprechpartner SLP-Bilanzierung:</t>
  </si>
  <si>
    <t>Bilanzkreismanagement</t>
  </si>
  <si>
    <t>7.</t>
  </si>
  <si>
    <t>Email-Adresse:</t>
  </si>
  <si>
    <t>bilanzkreismanagement@bs-netz.de</t>
  </si>
  <si>
    <t>8.</t>
  </si>
  <si>
    <t>Telefonnummer des Ansprechpartners: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</si>
  <si>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</si>
  <si>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</si>
  <si>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</si>
  <si>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</si>
  <si>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</si>
  <si>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</si>
  <si>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</si>
  <si>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</si>
  <si>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</si>
  <si>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</si>
  <si>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</si>
  <si>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</si>
  <si>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</si>
  <si>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</si>
  <si>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</si>
  <si>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</si>
  <si>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</si>
  <si>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</si>
  <si>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</si>
  <si>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</si>
  <si>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</si>
  <si>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</si>
  <si>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</si>
  <si>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</si>
  <si>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</si>
  <si>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</si>
  <si>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</si>
  <si>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</si>
  <si>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</si>
  <si>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</si>
  <si>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</si>
  <si>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</si>
  <si>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</si>
  <si>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</si>
  <si>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</si>
  <si>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THE0NKH700207000</t>
  </si>
  <si>
    <t>13.</t>
  </si>
  <si>
    <t xml:space="preserve">Verwendetes SLP-Verfahren: </t>
  </si>
  <si>
    <t>synthetisch</t>
  </si>
  <si>
    <t>analytisch</t>
  </si>
  <si>
    <r>
      <rPr>
        <rFont val="Calibri"/>
        <color theme="1"/>
        <sz val="11.0"/>
      </rPr>
      <t xml:space="preserve">=&gt; zeitnah ermittelter Netzzustand fließt </t>
    </r>
    <r>
      <rPr>
        <rFont val="Calibri"/>
        <b/>
        <color theme="1"/>
        <sz val="11.0"/>
      </rPr>
      <t>nicht</t>
    </r>
    <r>
      <rPr>
        <rFont val="Calibri"/>
        <color theme="1"/>
        <sz val="11.0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</si>
  <si>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</si>
  <si>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</si>
  <si>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</si>
  <si>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</si>
  <si>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</si>
  <si>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</si>
  <si>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</si>
  <si>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</si>
  <si>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</si>
  <si>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</si>
  <si>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</si>
  <si>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</si>
  <si>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</si>
  <si>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</si>
  <si>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</si>
  <si>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</si>
  <si>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</si>
  <si>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</si>
  <si>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</si>
  <si>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</si>
  <si>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</si>
  <si>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</si>
  <si>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</si>
  <si>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</si>
  <si>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</si>
  <si>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</si>
  <si>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</si>
  <si>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</si>
  <si>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</si>
  <si>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</si>
  <si>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</si>
  <si>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rPr>
        <rFont val="Calibri"/>
        <color theme="1"/>
        <sz val="11.0"/>
      </rPr>
      <t xml:space="preserve">=&gt; Q(Allokation)  =  Q(D-2) </t>
    </r>
    <r>
      <rPr>
        <rFont val="Symbol"/>
        <color theme="1"/>
        <sz val="8.0"/>
      </rPr>
      <t>×</t>
    </r>
    <r>
      <rPr>
        <rFont val="Calibri"/>
        <color theme="1"/>
        <sz val="11.0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</si>
  <si>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</si>
  <si>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</si>
  <si>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</si>
  <si>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</si>
  <si>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</si>
  <si>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</si>
  <si>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</si>
  <si>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</si>
  <si>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</si>
  <si>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</si>
  <si>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</si>
  <si>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</si>
  <si>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</si>
  <si>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</si>
  <si>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20.</t>
  </si>
  <si>
    <t xml:space="preserve">Anzahl der Temperaturgebiete des NG: 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</si>
  <si>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</si>
  <si>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</si>
  <si>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</si>
  <si>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</si>
  <si>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</si>
  <si>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</si>
  <si>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</si>
  <si>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</si>
  <si>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</si>
  <si>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</si>
  <si>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</si>
  <si>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</si>
  <si>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</si>
  <si>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</si>
  <si>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</si>
  <si>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rPr>
        <rFont val="Calibri"/>
        <b/>
        <color theme="1"/>
        <sz val="18.0"/>
      </rPr>
      <t xml:space="preserve">Bildungsregel Temperaturzeitreihe(n)    -  </t>
    </r>
    <r>
      <rPr>
        <rFont val="Calibri"/>
        <b val="0"/>
        <color theme="1"/>
        <sz val="18.0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</si>
  <si>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</si>
  <si>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</si>
  <si>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</si>
  <si>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</si>
  <si>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</si>
  <si>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</si>
  <si>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</si>
  <si>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</si>
  <si>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</si>
  <si>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  <r>
      <rPr>
        <rFont val="Calibri"/>
        <color theme="1"/>
        <sz val="11.0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</si>
  <si>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</si>
  <si>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</si>
  <si>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</si>
  <si>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</si>
  <si>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</si>
  <si>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</si>
  <si>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</si>
  <si>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</si>
  <si>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</si>
  <si>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</si>
  <si>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</si>
  <si>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</si>
  <si>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</si>
  <si>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</si>
  <si>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</si>
  <si>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</si>
  <si>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</si>
  <si>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</si>
  <si>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</si>
  <si>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</si>
  <si>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</si>
  <si>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</si>
  <si>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</si>
  <si>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</si>
  <si>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</si>
  <si>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</si>
  <si>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</si>
  <si>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</si>
  <si>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</si>
  <si>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</si>
  <si>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</si>
  <si>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</si>
  <si>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</si>
  <si>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</si>
  <si>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</si>
  <si>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</si>
  <si>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</si>
  <si>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</si>
  <si>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</si>
  <si>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</si>
  <si>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</si>
  <si>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</si>
  <si>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Görlitz-Flugplatz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</si>
  <si>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</si>
  <si>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</si>
  <si>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</si>
  <si>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</si>
  <si>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</si>
  <si>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</si>
  <si>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</si>
  <si>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Allgemeine GPT</t>
  </si>
  <si>
    <t>Temp. (2m)</t>
  </si>
  <si>
    <t>Individuelle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</si>
  <si>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</si>
  <si>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</si>
  <si>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</si>
  <si>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</si>
  <si>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</si>
  <si>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</si>
  <si>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</si>
  <si>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</si>
  <si>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</si>
  <si>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</si>
  <si>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</si>
  <si>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</si>
  <si>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</si>
  <si>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</si>
  <si>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</si>
  <si>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</si>
  <si>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</si>
  <si>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</si>
  <si>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</si>
  <si>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</si>
  <si>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</si>
  <si>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</si>
  <si>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</si>
  <si>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</si>
  <si>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</si>
  <si>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</si>
  <si>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</si>
  <si>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</si>
  <si>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</si>
  <si>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</si>
  <si>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</si>
  <si>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</si>
  <si>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</si>
  <si>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</si>
  <si>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</si>
  <si>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rPr>
        <rFont val="Calibri"/>
        <color theme="1"/>
        <sz val="11.0"/>
      </rPr>
      <t xml:space="preserve">T(Allokation) = T(gew. Stations-Temp) + </t>
    </r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</si>
  <si>
    <r>
      <rPr>
        <rFont val="Calibri"/>
        <b/>
        <color theme="1"/>
        <sz val="11.0"/>
      </rPr>
      <t>T</t>
    </r>
    <r>
      <rPr>
        <rFont val="Calibri"/>
        <color theme="1"/>
        <sz val="11.0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</si>
  <si>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</si>
  <si>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rFont val="Calibri"/>
        <b/>
        <color theme="1"/>
        <sz val="11.0"/>
      </rPr>
      <t>TSn</t>
    </r>
    <r>
      <rPr>
        <rFont val="Calibri"/>
        <color theme="1"/>
        <sz val="11.0"/>
      </rPr>
      <t xml:space="preserve">(gew.Temp) = [T1 </t>
    </r>
    <r>
      <rPr>
        <rFont val="Calibri"/>
        <color theme="1"/>
        <sz val="11.0"/>
      </rPr>
      <t>•</t>
    </r>
    <r>
      <rPr>
        <rFont val="Calibri"/>
        <color theme="1"/>
        <sz val="11.0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</si>
  <si>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</si>
  <si>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</si>
  <si>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</si>
  <si>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</si>
  <si>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</si>
  <si>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</si>
  <si>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</si>
  <si>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</si>
  <si>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</si>
  <si>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</si>
  <si>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t xml:space="preserve">Berechnung analog Allokationstemperatur (siehe Erläuterung) </t>
  </si>
  <si>
    <r>
      <rPr>
        <rFont val="Calibri"/>
        <b/>
        <color theme="1"/>
        <sz val="18.0"/>
      </rPr>
      <t xml:space="preserve">Bildungsregel Temperaturzeitreihe(n)    -  </t>
    </r>
    <r>
      <rPr>
        <rFont val="Calibri"/>
        <b val="0"/>
        <color theme="1"/>
        <sz val="18.0"/>
      </rPr>
      <t>a.) Allokationstemperatur und b.) Kundenwerttemperatur</t>
    </r>
  </si>
  <si>
    <t>Netzbetreiber Musterstadt GmbH</t>
  </si>
  <si>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  <r>
      <rPr>
        <rFont val="Calibri"/>
        <color theme="1"/>
        <sz val="11.0"/>
      </rPr>
      <t xml:space="preserve"> </t>
    </r>
  </si>
  <si>
    <t>Wetterdienstleister ABC</t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</si>
  <si>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</si>
  <si>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t>ABC-St.</t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</si>
  <si>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</si>
  <si>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r>
      <rPr>
        <rFont val="Calibri"/>
        <color theme="1"/>
        <sz val="11.0"/>
      </rPr>
      <t xml:space="preserve">T(Allokation) = T(gew. Stations-Temp) + </t>
    </r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</si>
  <si>
    <r>
      <rPr>
        <rFont val="Calibri"/>
        <b/>
        <color theme="1"/>
        <sz val="11.0"/>
      </rPr>
      <t>T</t>
    </r>
    <r>
      <rPr>
        <rFont val="Calibri"/>
        <color theme="1"/>
        <sz val="11.0"/>
      </rPr>
      <t>(gew. Stations-Temp.) = [TS1 • g(S1)  +  TS2 • g(S2)  +  TS3  •  g(S3)  + ….  +  TS10 • g(S10)]</t>
    </r>
  </si>
  <si>
    <r>
      <rPr>
        <rFont val="Calibri"/>
        <b/>
        <color theme="1"/>
        <sz val="11.0"/>
      </rPr>
      <t>TSn</t>
    </r>
    <r>
      <rPr>
        <rFont val="Calibri"/>
        <color theme="1"/>
        <sz val="11.0"/>
      </rPr>
      <t xml:space="preserve">(gew.Temp) = [T1 </t>
    </r>
    <r>
      <rPr>
        <rFont val="Calibri"/>
        <color theme="1"/>
        <sz val="11.0"/>
      </rPr>
      <t>•</t>
    </r>
    <r>
      <rPr>
        <rFont val="Calibri"/>
        <color theme="1"/>
        <sz val="11.0"/>
      </rPr>
      <t xml:space="preserve"> g(T1)  +  T2 • g(T2)  +  T3 • g(T3)  +  …:  +  T10 • g(T10)]</t>
    </r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</si>
  <si>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</si>
  <si>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</si>
  <si>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t>Verwendete SLP Profiltypen</t>
  </si>
  <si>
    <r>
      <rPr>
        <rFont val="Calibri"/>
        <color theme="1"/>
        <sz val="11.0"/>
      </rPr>
      <t xml:space="preserve">Hier sind </t>
    </r>
    <r>
      <rPr>
        <rFont val="Calibri"/>
        <color theme="1"/>
        <sz val="11.0"/>
        <u/>
      </rPr>
      <t>alle</t>
    </r>
    <r>
      <rPr>
        <rFont val="Calibri"/>
        <color theme="1"/>
        <sz val="11.0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</si>
  <si>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</si>
  <si>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</si>
  <si>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</si>
  <si>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</si>
  <si>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</si>
  <si>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</si>
  <si>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</si>
  <si>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</si>
  <si>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</si>
  <si>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</si>
  <si>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</si>
  <si>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</si>
  <si>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rPr>
        <rFont val="Calibri"/>
        <b/>
        <color theme="1"/>
        <sz val="12.0"/>
      </rPr>
      <t>ϑ</t>
    </r>
    <r>
      <rPr>
        <rFont val="Calibri"/>
        <b/>
        <color theme="1"/>
        <sz val="12.0"/>
        <vertAlign val="subscript"/>
      </rPr>
      <t>0</t>
    </r>
  </si>
  <si>
    <r>
      <rPr>
        <rFont val="Calibri"/>
        <color theme="1"/>
        <sz val="12.0"/>
      </rPr>
      <t>m</t>
    </r>
    <r>
      <rPr>
        <rFont val="Calibri"/>
        <color theme="1"/>
        <sz val="12.0"/>
        <vertAlign val="subscript"/>
      </rPr>
      <t>H</t>
    </r>
  </si>
  <si>
    <r>
      <rPr>
        <rFont val="Calibri"/>
        <color theme="1"/>
        <sz val="12.0"/>
      </rPr>
      <t>b</t>
    </r>
    <r>
      <rPr>
        <rFont val="Calibri"/>
        <color theme="1"/>
        <sz val="12.0"/>
        <vertAlign val="subscript"/>
      </rPr>
      <t>H</t>
    </r>
  </si>
  <si>
    <r>
      <rPr>
        <rFont val="Calibri"/>
        <color theme="1"/>
        <sz val="12.0"/>
      </rPr>
      <t>m</t>
    </r>
    <r>
      <rPr>
        <rFont val="Calibri"/>
        <color theme="1"/>
        <sz val="12.0"/>
        <vertAlign val="subscript"/>
      </rPr>
      <t>W</t>
    </r>
  </si>
  <si>
    <r>
      <rPr>
        <rFont val="Calibri"/>
        <color theme="1"/>
        <sz val="12.0"/>
      </rPr>
      <t>b</t>
    </r>
    <r>
      <rPr>
        <rFont val="Calibri"/>
        <color theme="1"/>
        <sz val="12.0"/>
        <vertAlign val="subscript"/>
      </rPr>
      <t>W</t>
    </r>
  </si>
  <si>
    <r>
      <rPr>
        <rFont val="Calibri"/>
        <color theme="1"/>
        <sz val="12.0"/>
      </rPr>
      <t>h(8°C) 
(F</t>
    </r>
    <r>
      <rPr>
        <rFont val="Calibri"/>
        <color theme="1"/>
        <sz val="12.0"/>
        <vertAlign val="subscript"/>
      </rPr>
      <t>WT</t>
    </r>
    <r>
      <rPr>
        <rFont val="Calibri"/>
        <color theme="1"/>
        <sz val="12.0"/>
      </rPr>
      <t xml:space="preserve"> = 1)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</si>
  <si>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(Mo.)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</si>
  <si>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(Di.)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</si>
  <si>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(Mi.)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</si>
  <si>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(Do.)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</si>
  <si>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(Fr.)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</si>
  <si>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(Sa.)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</si>
  <si>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(So.)</t>
    </r>
  </si>
  <si>
    <r>
      <rPr>
        <rFont val="Calibri"/>
        <b/>
        <color theme="1"/>
        <sz val="8.0"/>
      </rPr>
      <t>Multiplikator M</t>
    </r>
    <r>
      <rPr>
        <rFont val="Calibri"/>
        <b/>
        <color theme="1"/>
        <sz val="8.0"/>
        <vertAlign val="subscript"/>
      </rPr>
      <t>SLP</t>
    </r>
    <r>
      <rPr>
        <rFont val="Calibri"/>
        <b/>
        <color theme="1"/>
        <sz val="8.0"/>
      </rPr>
      <t xml:space="preserve"> </t>
    </r>
    <r>
      <rPr>
        <rFont val="Calibri"/>
        <color theme="1"/>
        <sz val="8.0"/>
      </rPr>
      <t xml:space="preserve">
Umrechnungsfaktor: 
KW  =  JVP / M</t>
    </r>
    <r>
      <rPr>
        <rFont val="Calibri"/>
        <color theme="1"/>
        <sz val="8.0"/>
        <vertAlign val="subscript"/>
      </rPr>
      <t>SLP</t>
    </r>
  </si>
  <si>
    <t>Muster</t>
  </si>
  <si>
    <t>Abruf von BDEW-Standardwerten:</t>
  </si>
  <si>
    <t>BDEW</t>
  </si>
  <si>
    <t>DE_GKO34</t>
  </si>
  <si>
    <t>Ind.-Koef.</t>
  </si>
  <si>
    <t>DE_HEF04</t>
  </si>
  <si>
    <t>GR1</t>
  </si>
  <si>
    <t>DE_HMF04</t>
  </si>
  <si>
    <t>GR2</t>
  </si>
  <si>
    <t>DE_HKO03</t>
  </si>
  <si>
    <t>DE_GMK04</t>
  </si>
  <si>
    <t>DE_GHA04</t>
  </si>
  <si>
    <t>DE_GKO04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</si>
  <si>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</si>
  <si>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</si>
  <si>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</si>
  <si>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</si>
  <si>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</si>
  <si>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rFont val="Symbol"/>
        <b/>
        <color theme="1"/>
        <sz val="10.0"/>
      </rPr>
      <t>J</t>
    </r>
    <r>
      <rPr>
        <rFont val="Arial"/>
        <b/>
        <color theme="1"/>
        <sz val="10.0"/>
        <vertAlign val="subscript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</si>
  <si>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</si>
  <si>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</si>
  <si>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</si>
  <si>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</si>
  <si>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</si>
  <si>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</si>
  <si>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</si>
  <si>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</si>
  <si>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</si>
  <si>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</si>
  <si>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</si>
  <si>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</si>
  <si>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</si>
  <si>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</si>
  <si>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rPr>
        <rFont val="Calibri"/>
        <color theme="1"/>
        <sz val="11.0"/>
      </rPr>
      <t>HK3/HKO</t>
    </r>
    <r>
      <rPr>
        <rFont val="Calibri"/>
        <color rgb="FFFF0000"/>
        <sz val="11.0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</si>
  <si>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</si>
  <si>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</si>
  <si>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</si>
  <si>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</si>
  <si>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</si>
  <si>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</si>
  <si>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</si>
  <si>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</si>
  <si>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</si>
  <si>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</si>
  <si>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</si>
  <si>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</si>
  <si>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</si>
  <si>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</si>
  <si>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</si>
  <si>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</si>
  <si>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</si>
  <si>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</si>
  <si>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</si>
  <si>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</si>
  <si>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</si>
  <si>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</si>
  <si>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</si>
  <si>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</si>
  <si>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</si>
  <si>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</si>
  <si>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</si>
  <si>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</si>
  <si>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</si>
  <si>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</si>
  <si>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</si>
  <si>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</si>
  <si>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</si>
  <si>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</si>
  <si>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</si>
  <si>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</si>
  <si>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</si>
  <si>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</si>
  <si>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</si>
  <si>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</si>
  <si>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</si>
  <si>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</si>
  <si>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</si>
  <si>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</si>
  <si>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</si>
  <si>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</si>
  <si>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</si>
  <si>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</si>
  <si>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</si>
  <si>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</si>
  <si>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</si>
  <si>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</si>
  <si>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</si>
  <si>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</si>
  <si>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</si>
  <si>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</si>
  <si>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</si>
  <si>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</si>
  <si>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</si>
  <si>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</si>
  <si>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</si>
  <si>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</si>
  <si>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</si>
  <si>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</si>
  <si>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</si>
  <si>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</si>
  <si>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</si>
  <si>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</si>
  <si>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</si>
  <si>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</si>
  <si>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</si>
  <si>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</si>
  <si>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</si>
  <si>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</si>
  <si>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</si>
  <si>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</si>
  <si>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</si>
  <si>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</si>
  <si>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</si>
  <si>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</si>
  <si>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</si>
  <si>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</si>
  <si>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</si>
  <si>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</si>
  <si>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</si>
  <si>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</si>
  <si>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</si>
  <si>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</si>
  <si>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</si>
  <si>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</si>
  <si>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</si>
  <si>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</si>
  <si>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</si>
  <si>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</si>
  <si>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</si>
  <si>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</si>
  <si>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</si>
  <si>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</si>
  <si>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</si>
  <si>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</si>
  <si>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</si>
  <si>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</si>
  <si>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</si>
  <si>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</si>
  <si>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</si>
  <si>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</si>
  <si>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</si>
  <si>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</si>
  <si>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</si>
  <si>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</si>
  <si>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</si>
  <si>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</si>
  <si>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</si>
  <si>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</si>
  <si>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</si>
  <si>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</si>
  <si>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</si>
  <si>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</si>
  <si>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</si>
  <si>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</si>
  <si>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</si>
  <si>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</si>
  <si>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</si>
  <si>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</si>
  <si>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</si>
  <si>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</si>
  <si>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</si>
  <si>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</si>
  <si>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</si>
  <si>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</si>
  <si>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</si>
  <si>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</si>
  <si>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</si>
  <si>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</si>
  <si>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</si>
  <si>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</si>
  <si>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</si>
  <si>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</si>
  <si>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</si>
  <si>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</si>
  <si>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</si>
  <si>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</si>
  <si>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</si>
  <si>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</si>
  <si>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</si>
  <si>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</si>
  <si>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</si>
  <si>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</si>
  <si>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</si>
  <si>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</si>
  <si>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</si>
  <si>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</si>
  <si>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</si>
  <si>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</si>
  <si>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</si>
  <si>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</si>
  <si>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</si>
  <si>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</si>
  <si>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</si>
  <si>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</si>
  <si>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</si>
  <si>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</si>
  <si>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</si>
  <si>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</si>
  <si>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</si>
  <si>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</si>
  <si>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</si>
  <si>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</si>
  <si>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</si>
  <si>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</si>
  <si>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</si>
  <si>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</si>
  <si>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</si>
  <si>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</si>
  <si>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</si>
  <si>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</si>
  <si>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</si>
  <si>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</si>
  <si>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</si>
  <si>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</si>
  <si>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</si>
  <si>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</si>
  <si>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</si>
  <si>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</si>
  <si>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</si>
  <si>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</si>
  <si>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</si>
  <si>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</si>
  <si>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</si>
  <si>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</si>
  <si>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</si>
  <si>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</si>
  <si>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</si>
  <si>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</si>
  <si>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</si>
  <si>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</si>
  <si>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</si>
  <si>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</si>
  <si>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</si>
  <si>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</si>
  <si>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</si>
  <si>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</si>
  <si>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</si>
  <si>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</si>
  <si>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</si>
  <si>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</si>
  <si>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</si>
  <si>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</si>
  <si>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</si>
  <si>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</si>
  <si>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</si>
  <si>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</si>
  <si>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</si>
  <si>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</si>
  <si>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</si>
  <si>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</si>
  <si>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rPr>
        <rFont val="Calibri"/>
        <color theme="1"/>
        <sz val="11.0"/>
      </rPr>
      <t xml:space="preserve"> </t>
    </r>
    <r>
      <rPr>
        <rFont val="Calibri"/>
        <color rgb="FF000000"/>
        <sz val="11.0"/>
      </rPr>
      <t xml:space="preserve">DE </t>
    </r>
    <r>
      <rPr>
        <rFont val="Calibri"/>
        <color theme="1"/>
        <sz val="11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</si>
  <si>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HB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</si>
  <si>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HH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</si>
  <si>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SL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</si>
  <si>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BE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</si>
  <si>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HE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</si>
  <si>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NI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</si>
  <si>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NW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</si>
  <si>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BW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</si>
  <si>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RP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</si>
  <si>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SH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</si>
  <si>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SN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</si>
  <si>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BB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</si>
  <si>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BY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</si>
  <si>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MV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</si>
  <si>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ST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</si>
  <si>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TH </t>
    </r>
    <r>
      <rPr>
        <rFont val="Arial"/>
        <color theme="1"/>
        <sz val="10.0"/>
      </rPr>
      <t xml:space="preserve"> </t>
    </r>
  </si>
  <si>
    <t>NB</t>
  </si>
  <si>
    <t>verwendeter Feiertagskalender des Netzgebiets</t>
  </si>
  <si>
    <t>Wochentag und entsprechender Ersatztag</t>
  </si>
  <si>
    <r>
      <rPr>
        <rFont val="Calibri"/>
        <color theme="1"/>
        <sz val="11.0"/>
      </rPr>
      <t xml:space="preserve">BRD, </t>
    </r>
    <r>
      <rPr>
        <rFont val="Calibri"/>
        <color rgb="FF000000"/>
        <sz val="11.0"/>
      </rPr>
      <t xml:space="preserve">bundesweit </t>
    </r>
  </si>
  <si>
    <r>
      <rPr>
        <rFont val="Calibri"/>
        <color rgb="FF000000"/>
        <sz val="11.0"/>
      </rPr>
      <t xml:space="preserve">Bremen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</si>
  <si>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Hamburg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</si>
  <si>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Saarland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</si>
  <si>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Berlin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</si>
  <si>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Hessen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</si>
  <si>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Nieder-sachsen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</si>
  <si>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Nordrhein-Westfalen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</si>
  <si>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Baden-Württemberg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</si>
  <si>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Rheinland-Pfalz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</si>
  <si>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Schleswig-Holstein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</si>
  <si>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Sachsen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</si>
  <si>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Brandenburg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</si>
  <si>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Bayern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</si>
  <si>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Mecklenburg-Vorpommern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</si>
  <si>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Sachsen-Anhalt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</si>
  <si>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Thüringen </t>
    </r>
    <r>
      <rPr>
        <rFont val="Calibri"/>
        <color theme="1"/>
        <sz val="11.0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</si>
  <si>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</si>
  <si>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</si>
  <si>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</si>
  <si>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</si>
  <si>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</si>
  <si>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</si>
  <si>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</si>
  <si>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</si>
  <si>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</si>
  <si>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</si>
  <si>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</si>
  <si>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</si>
  <si>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</si>
  <si>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</si>
  <si>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rPr>
        <rFont val="Calibri"/>
        <b/>
        <color theme="1"/>
        <sz val="11.0"/>
      </rPr>
      <t>Karfreitag</t>
    </r>
    <r>
      <rPr>
        <rFont val="Calibri"/>
        <b val="0"/>
        <color theme="1"/>
        <sz val="11.0"/>
      </rPr>
      <t xml:space="preserve"> (-2 Tage)</t>
    </r>
  </si>
  <si>
    <r>
      <rPr>
        <rFont val="Calibri"/>
        <b/>
        <color theme="1"/>
        <sz val="11.0"/>
      </rPr>
      <t>Ostersonntag</t>
    </r>
    <r>
      <rPr>
        <rFont val="Calibri"/>
        <b val="0"/>
        <color theme="1"/>
        <sz val="11.0"/>
      </rPr>
      <t xml:space="preserve"> (0. Tag)</t>
    </r>
  </si>
  <si>
    <r>
      <rPr>
        <rFont val="Calibri"/>
        <b/>
        <color theme="1"/>
        <sz val="11.0"/>
      </rPr>
      <t xml:space="preserve">Ostermontag </t>
    </r>
    <r>
      <rPr>
        <rFont val="Calibri"/>
        <b val="0"/>
        <color theme="1"/>
        <sz val="11.0"/>
      </rPr>
      <t>(+1 Tag)</t>
    </r>
  </si>
  <si>
    <t>Weltfrauentag (8.3.)</t>
  </si>
  <si>
    <t>Maifeiertag (1.5.)</t>
  </si>
  <si>
    <r>
      <rPr>
        <rFont val="Calibri"/>
        <b/>
        <color theme="1"/>
        <sz val="11.0"/>
      </rPr>
      <t>Christi Himmelfahrt</t>
    </r>
    <r>
      <rPr>
        <rFont val="Calibri"/>
        <b val="0"/>
        <color theme="1"/>
        <sz val="11.0"/>
      </rPr>
      <t xml:space="preserve"> (+39 Tage)</t>
    </r>
  </si>
  <si>
    <r>
      <rPr>
        <rFont val="Calibri"/>
        <b/>
        <color theme="1"/>
        <sz val="11.0"/>
      </rPr>
      <t xml:space="preserve">Pfingstsonntag </t>
    </r>
    <r>
      <rPr>
        <rFont val="Calibri"/>
        <b val="0"/>
        <color theme="1"/>
        <sz val="11.0"/>
      </rPr>
      <t>(+49 Tage)</t>
    </r>
  </si>
  <si>
    <r>
      <rPr>
        <rFont val="Calibri"/>
        <b/>
        <color theme="1"/>
        <sz val="11.0"/>
      </rPr>
      <t>Pfingstmontag</t>
    </r>
    <r>
      <rPr>
        <rFont val="Calibri"/>
        <b val="0"/>
        <color theme="1"/>
        <sz val="11.0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</si>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</sst>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4">
    <numFmt numFmtId="164" formatCode="0_ ;\-0\ "/>
    <numFmt numFmtId="165" formatCode="\D\-00000"/>
    <numFmt numFmtId="166" formatCode="&quot;&lt; &quot;\ #,##0\ &quot;kWh&quot;"/>
    <numFmt numFmtId="167" formatCode="&quot;&lt; &quot;\ #,##0\ &quot;kW&quot;"/>
    <numFmt numFmtId="168" formatCode="\+#,##0.00\ &quot;°C&quot;;\-#,##0.00\ &quot;°C&quot;"/>
    <numFmt numFmtId="169" formatCode="0\ &quot;h&quot;"/>
    <numFmt numFmtId="170" formatCode="&quot;Station S&quot;\ 0"/>
    <numFmt numFmtId="171" formatCode="#,##0.0000"/>
    <numFmt numFmtId="172" formatCode="#,##0.000"/>
    <numFmt numFmtId="173" formatCode="&quot;T&quot;0"/>
    <numFmt numFmtId="174" formatCode="0.0000"/>
    <numFmt numFmtId="175" formatCode="#,##0.0000000000"/>
    <numFmt numFmtId="176" formatCode="#,##0.0000000_-\ ;\-#,##0.0000000_-;0"/>
    <numFmt numFmtId="177" formatCode="#,##0.0_-\ ;\-#,##0.0_-;0"/>
    <numFmt numFmtId="178" formatCode="#,##0.00000_-\ ;\-#,##0.00000_-;0"/>
    <numFmt numFmtId="179" formatCode="0.0"/>
    <numFmt numFmtId="180" formatCode="#,##0.00000000_-\ ;\-#,##0.00000000_-;0"/>
    <numFmt numFmtId="181" formatCode="0.000"/>
    <numFmt numFmtId="182" formatCode="_-* #,##0.00000000\ _€_-;\-* #,##0.00000000\ _€_-;_-* &quot;-&quot;??\ _€_-;_-@"/>
    <numFmt numFmtId="183" formatCode="#,##0.00000000_ ;\-#,##0.00000000\ "/>
    <numFmt numFmtId="184" formatCode="#,##0.0_ ;\-#,##0.0\ "/>
    <numFmt numFmtId="185" formatCode="_-\ #,##0.00000000\ _€_-;\-\ #,##0.00000000\ _€_-;_-* &quot;-&quot;??\ _€_-;_-@"/>
    <numFmt numFmtId="186" formatCode="0.0000\ \ "/>
    <numFmt numFmtId="187" formatCode="0.000\ \ "/>
  </numFmts>
  <fonts count="23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1.0"/>
      <color theme="1"/>
      <name val="Calibri"/>
    </font>
    <font>
      <u/>
      <sz val="8.0"/>
      <color theme="10"/>
      <name val="Calibri"/>
    </font>
    <font>
      <sz val="11.0"/>
      <color theme="0"/>
      <name val="Calibri"/>
    </font>
    <font>
      <b/>
      <sz val="11.0"/>
      <color rgb="FFFF0000"/>
      <name val="Calibri"/>
    </font>
    <font>
      <b/>
      <sz val="14.0"/>
      <color theme="1"/>
      <name val="Calibri"/>
    </font>
    <font>
      <b/>
      <u/>
      <sz val="11.0"/>
      <color theme="1"/>
      <name val="Calibri"/>
    </font>
    <font>
      <b/>
      <sz val="18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sz val="11.0"/>
      <color rgb="FFC00000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8.0"/>
      <color theme="1"/>
      <name val="Arial"/>
    </font>
    <font/>
  </fonts>
  <fills count="2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DDD9C3"/>
        <bgColor rgb="FFDDD9C3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6600"/>
        <bgColor rgb="FFFF6600"/>
      </patternFill>
    </fill>
    <fill>
      <patternFill patternType="solid">
        <fgColor rgb="FFFF9900"/>
        <bgColor rgb="FFFF9900"/>
      </patternFill>
    </fill>
    <fill>
      <patternFill patternType="solid">
        <fgColor rgb="FF66FF33"/>
        <bgColor rgb="FF66FF33"/>
      </patternFill>
    </fill>
    <fill>
      <patternFill patternType="solid">
        <fgColor rgb="FFF2DBDB"/>
        <bgColor rgb="FFF2DBDB"/>
      </patternFill>
    </fill>
  </fills>
  <borders count="7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/>
      <right/>
      <top style="thin">
        <color rgb="FF000000"/>
      </top>
      <bottom/>
    </border>
    <border>
      <left/>
      <right style="dotted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dotted">
        <color rgb="FF000000"/>
      </left>
      <right style="dotted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7" numFmtId="0" xfId="0" applyAlignment="1" applyFont="1">
      <alignment horizontal="left" readingOrder="1" vertical="center"/>
    </xf>
    <xf borderId="1" fillId="2" fontId="8" numFmtId="0" xfId="0" applyBorder="1" applyFill="1" applyFont="1"/>
    <xf borderId="1" fillId="2" fontId="2" numFmtId="14" xfId="0" applyAlignment="1" applyBorder="1" applyFont="1" applyNumberFormat="1">
      <alignment horizontal="center"/>
    </xf>
    <xf borderId="1" fillId="2" fontId="2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vertical="center"/>
    </xf>
    <xf borderId="1" fillId="3" fontId="2" numFmtId="14" xfId="0" applyAlignment="1" applyBorder="1" applyFill="1" applyFont="1" applyNumberFormat="1">
      <alignment horizontal="center" readingOrder="0"/>
    </xf>
    <xf borderId="0" fillId="0" fontId="8" numFmtId="0" xfId="0" applyFont="1"/>
    <xf borderId="2" fillId="0" fontId="2" numFmtId="0" xfId="0" applyAlignment="1" applyBorder="1" applyFont="1">
      <alignment vertical="bottom"/>
    </xf>
    <xf borderId="3" fillId="3" fontId="2" numFmtId="14" xfId="0" applyAlignment="1" applyBorder="1" applyFont="1" applyNumberFormat="1">
      <alignment horizontal="center" readingOrder="0"/>
    </xf>
    <xf borderId="0" fillId="0" fontId="2" numFmtId="0" xfId="0" applyAlignment="1" applyFont="1">
      <alignment horizontal="right" vertical="center"/>
    </xf>
    <xf borderId="1" fillId="3" fontId="2" numFmtId="0" xfId="0" applyAlignment="1" applyBorder="1" applyFont="1">
      <alignment horizontal="center"/>
    </xf>
    <xf borderId="4" fillId="4" fontId="7" numFmtId="0" xfId="0" applyBorder="1" applyFill="1" applyFont="1"/>
    <xf borderId="1" fillId="3" fontId="2" numFmtId="164" xfId="0" applyAlignment="1" applyBorder="1" applyFont="1" applyNumberFormat="1">
      <alignment horizontal="center"/>
    </xf>
    <xf borderId="4" fillId="4" fontId="7" numFmtId="0" xfId="0" applyAlignment="1" applyBorder="1" applyFont="1">
      <alignment horizontal="left"/>
    </xf>
    <xf borderId="1" fillId="3" fontId="2" numFmtId="165" xfId="0" applyAlignment="1" applyBorder="1" applyFont="1" applyNumberFormat="1">
      <alignment horizontal="center"/>
    </xf>
    <xf borderId="1" fillId="3" fontId="9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vertical="center"/>
    </xf>
    <xf borderId="5" fillId="0" fontId="10" numFmtId="0" xfId="0" applyBorder="1" applyFont="1"/>
    <xf borderId="0" fillId="0" fontId="10" numFmtId="0" xfId="0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1" xfId="0" applyAlignment="1" applyFont="1" applyNumberFormat="1">
      <alignment horizontal="left"/>
    </xf>
    <xf borderId="0" fillId="0" fontId="2" numFmtId="14" xfId="0" applyAlignment="1" applyFont="1" applyNumberFormat="1">
      <alignment horizontal="left"/>
    </xf>
    <xf borderId="1" fillId="3" fontId="7" numFmtId="0" xfId="0" applyAlignment="1" applyBorder="1" applyFont="1">
      <alignment horizontal="center"/>
    </xf>
    <xf borderId="4" fillId="5" fontId="2" numFmtId="0" xfId="0" applyBorder="1" applyFill="1" applyFont="1"/>
    <xf borderId="0" fillId="0" fontId="2" numFmtId="0" xfId="0" applyAlignment="1" applyFont="1">
      <alignment horizontal="left" shrinkToFit="0" vertical="center" wrapText="1"/>
    </xf>
    <xf borderId="1" fillId="3" fontId="2" numFmtId="0" xfId="0" applyAlignment="1" applyBorder="1" applyFont="1">
      <alignment horizontal="center" vertical="center"/>
    </xf>
    <xf borderId="4" fillId="5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quotePrefix="1" borderId="4" fillId="5" fontId="2" numFmtId="0" xfId="0" applyBorder="1" applyFont="1"/>
    <xf borderId="0" fillId="0" fontId="2" numFmtId="0" xfId="0" applyAlignment="1" applyFont="1">
      <alignment shrinkToFit="0" vertical="center" wrapText="1"/>
    </xf>
    <xf quotePrefix="1" borderId="0" fillId="0" fontId="2" numFmtId="0" xfId="0" applyFont="1"/>
    <xf borderId="1" fillId="6" fontId="10" numFmtId="4" xfId="0" applyAlignment="1" applyBorder="1" applyFill="1" applyFont="1" applyNumberFormat="1">
      <alignment horizontal="center"/>
    </xf>
    <xf borderId="1" fillId="3" fontId="7" numFmtId="166" xfId="0" applyAlignment="1" applyBorder="1" applyFont="1" applyNumberFormat="1">
      <alignment horizontal="center"/>
    </xf>
    <xf borderId="0" fillId="0" fontId="7" numFmtId="0" xfId="0" applyAlignment="1" applyFont="1">
      <alignment vertical="center"/>
    </xf>
    <xf borderId="1" fillId="3" fontId="7" numFmtId="167" xfId="0" applyAlignment="1" applyBorder="1" applyFont="1" applyNumberFormat="1">
      <alignment horizontal="center"/>
    </xf>
    <xf borderId="1" fillId="5" fontId="2" numFmtId="0" xfId="0" applyAlignment="1" applyBorder="1" applyFont="1">
      <alignment horizontal="center"/>
    </xf>
    <xf borderId="0" fillId="0" fontId="11" numFmtId="0" xfId="0" applyFont="1"/>
    <xf borderId="6" fillId="3" fontId="2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0" fillId="0" fontId="8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vertical="center" wrapText="1"/>
    </xf>
    <xf borderId="9" fillId="3" fontId="2" numFmtId="0" xfId="0" applyAlignment="1" applyBorder="1" applyFont="1">
      <alignment horizontal="right"/>
    </xf>
    <xf borderId="10" fillId="3" fontId="2" numFmtId="0" xfId="0" applyBorder="1" applyFont="1"/>
    <xf borderId="1" fillId="3" fontId="2" numFmtId="168" xfId="0" applyAlignment="1" applyBorder="1" applyFont="1" applyNumberFormat="1">
      <alignment horizontal="center" vertical="center"/>
    </xf>
    <xf borderId="1" fillId="3" fontId="2" numFmtId="169" xfId="0" applyAlignment="1" applyBorder="1" applyFont="1" applyNumberFormat="1">
      <alignment vertical="center"/>
    </xf>
    <xf borderId="0" fillId="0" fontId="2" numFmtId="1" xfId="0" applyFont="1" applyNumberFormat="1"/>
    <xf borderId="0" fillId="0" fontId="2" numFmtId="20" xfId="0" applyFont="1" applyNumberFormat="1"/>
    <xf borderId="0" fillId="0" fontId="12" numFmtId="0" xfId="0" applyFont="1"/>
    <xf borderId="1" fillId="7" fontId="8" numFmtId="0" xfId="0" applyAlignment="1" applyBorder="1" applyFill="1" applyFont="1">
      <alignment horizontal="center" shrinkToFit="0" vertical="center" wrapText="1"/>
    </xf>
    <xf borderId="1" fillId="7" fontId="8" numFmtId="0" xfId="0" applyAlignment="1" applyBorder="1" applyFont="1">
      <alignment horizontal="center" vertical="center"/>
    </xf>
    <xf borderId="1" fillId="7" fontId="2" numFmtId="170" xfId="0" applyAlignment="1" applyBorder="1" applyFont="1" applyNumberFormat="1">
      <alignment horizontal="center" readingOrder="1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171" xfId="0" applyAlignment="1" applyBorder="1" applyFont="1" applyNumberFormat="1">
      <alignment horizontal="center" vertical="center"/>
    </xf>
    <xf borderId="1" fillId="0" fontId="2" numFmtId="172" xfId="0" applyAlignment="1" applyBorder="1" applyFont="1" applyNumberFormat="1">
      <alignment horizontal="center" vertical="center"/>
    </xf>
    <xf borderId="1" fillId="2" fontId="2" numFmtId="0" xfId="0" applyBorder="1" applyFont="1"/>
    <xf borderId="1" fillId="0" fontId="2" numFmtId="0" xfId="0" applyBorder="1" applyFont="1"/>
    <xf borderId="1" fillId="0" fontId="2" numFmtId="0" xfId="0" applyAlignment="1" applyBorder="1" applyFont="1">
      <alignment horizontal="left" vertical="center"/>
    </xf>
    <xf borderId="4" fillId="8" fontId="2" numFmtId="169" xfId="0" applyBorder="1" applyFill="1" applyFont="1" applyNumberFormat="1"/>
    <xf borderId="1" fillId="0" fontId="2" numFmtId="0" xfId="0" applyAlignment="1" applyBorder="1" applyFont="1">
      <alignment horizontal="left" readingOrder="0" vertical="center"/>
    </xf>
    <xf borderId="0" fillId="0" fontId="2" numFmtId="0" xfId="0" applyAlignment="1" applyFont="1">
      <alignment shrinkToFit="0" wrapText="1"/>
    </xf>
    <xf borderId="1" fillId="3" fontId="2" numFmtId="0" xfId="0" applyAlignment="1" applyBorder="1" applyFont="1">
      <alignment horizontal="center" readingOrder="0" vertical="center"/>
    </xf>
    <xf borderId="1" fillId="7" fontId="8" numFmtId="173" xfId="0" applyAlignment="1" applyBorder="1" applyFont="1" applyNumberFormat="1">
      <alignment horizontal="center" readingOrder="1" shrinkToFit="0" vertical="center" wrapText="1"/>
    </xf>
    <xf borderId="1" fillId="0" fontId="2" numFmtId="171" xfId="0" applyAlignment="1" applyBorder="1" applyFont="1" applyNumberFormat="1">
      <alignment horizontal="left" vertical="center"/>
    </xf>
    <xf borderId="1" fillId="0" fontId="2" numFmtId="172" xfId="0" applyAlignment="1" applyBorder="1" applyFont="1" applyNumberFormat="1">
      <alignment horizontal="left" vertical="center"/>
    </xf>
    <xf borderId="1" fillId="0" fontId="2" numFmtId="49" xfId="0" applyAlignment="1" applyBorder="1" applyFont="1" applyNumberFormat="1">
      <alignment horizontal="left" vertical="center"/>
    </xf>
    <xf borderId="1" fillId="0" fontId="2" numFmtId="0" xfId="0" applyAlignment="1" applyBorder="1" applyFont="1">
      <alignment horizontal="center" vertical="center"/>
    </xf>
    <xf borderId="11" fillId="2" fontId="13" numFmtId="0" xfId="0" applyAlignment="1" applyBorder="1" applyFont="1">
      <alignment shrinkToFit="0" wrapText="1"/>
    </xf>
    <xf borderId="12" fillId="2" fontId="2" numFmtId="0" xfId="0" applyBorder="1" applyFont="1"/>
    <xf borderId="13" fillId="2" fontId="2" numFmtId="0" xfId="0" applyBorder="1" applyFont="1"/>
    <xf borderId="14" fillId="2" fontId="8" numFmtId="0" xfId="0" applyBorder="1" applyFont="1"/>
    <xf borderId="4" fillId="2" fontId="2" numFmtId="0" xfId="0" applyBorder="1" applyFont="1"/>
    <xf borderId="15" fillId="2" fontId="2" numFmtId="0" xfId="0" applyBorder="1" applyFont="1"/>
    <xf borderId="14" fillId="2" fontId="2" numFmtId="0" xfId="0" applyBorder="1" applyFont="1"/>
    <xf borderId="4" fillId="2" fontId="2" numFmtId="0" xfId="0" applyAlignment="1" applyBorder="1" applyFont="1">
      <alignment horizontal="center" vertical="center"/>
    </xf>
    <xf borderId="4" fillId="9" fontId="2" numFmtId="171" xfId="0" applyAlignment="1" applyBorder="1" applyFill="1" applyFont="1" applyNumberFormat="1">
      <alignment horizontal="center"/>
    </xf>
    <xf borderId="16" fillId="2" fontId="2" numFmtId="0" xfId="0" applyBorder="1" applyFont="1"/>
    <xf borderId="17" fillId="2" fontId="2" numFmtId="0" xfId="0" applyAlignment="1" applyBorder="1" applyFont="1">
      <alignment horizontal="center" vertical="center"/>
    </xf>
    <xf borderId="17" fillId="2" fontId="2" numFmtId="172" xfId="0" applyAlignment="1" applyBorder="1" applyFont="1" applyNumberFormat="1">
      <alignment horizontal="center"/>
    </xf>
    <xf borderId="17" fillId="2" fontId="2" numFmtId="0" xfId="0" applyAlignment="1" applyBorder="1" applyFont="1">
      <alignment horizontal="center"/>
    </xf>
    <xf borderId="17" fillId="2" fontId="2" numFmtId="0" xfId="0" applyBorder="1" applyFont="1"/>
    <xf borderId="18" fillId="2" fontId="2" numFmtId="0" xfId="0" applyBorder="1" applyFont="1"/>
    <xf borderId="1" fillId="8" fontId="2" numFmtId="0" xfId="0" applyAlignment="1" applyBorder="1" applyFont="1">
      <alignment horizontal="center" vertical="center"/>
    </xf>
    <xf borderId="1" fillId="5" fontId="2" numFmtId="0" xfId="0" applyAlignment="1" applyBorder="1" applyFont="1">
      <alignment horizontal="left" vertical="center"/>
    </xf>
    <xf borderId="1" fillId="0" fontId="2" numFmtId="174" xfId="0" applyAlignment="1" applyBorder="1" applyFont="1" applyNumberFormat="1">
      <alignment horizontal="left" vertical="center"/>
    </xf>
    <xf borderId="1" fillId="0" fontId="2" numFmtId="169" xfId="0" applyAlignment="1" applyBorder="1" applyFont="1" applyNumberFormat="1">
      <alignment horizontal="left" vertical="center"/>
    </xf>
    <xf borderId="0" fillId="0" fontId="2" numFmtId="0" xfId="0" applyAlignment="1" applyFont="1">
      <alignment horizontal="left" shrinkToFit="0" wrapText="1"/>
    </xf>
    <xf borderId="19" fillId="0" fontId="14" numFmtId="0" xfId="0" applyAlignment="1" applyBorder="1" applyFont="1">
      <alignment horizontal="left" readingOrder="1" vertical="center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0" fontId="2" numFmtId="1" xfId="0" applyAlignment="1" applyFont="1" applyNumberFormat="1">
      <alignment vertical="top"/>
    </xf>
    <xf borderId="0" fillId="0" fontId="7" numFmtId="14" xfId="0" applyAlignment="1" applyFont="1" applyNumberFormat="1">
      <alignment horizontal="center" vertical="top"/>
    </xf>
    <xf borderId="0" fillId="0" fontId="8" numFmtId="0" xfId="0" applyAlignment="1" applyFont="1">
      <alignment horizontal="center"/>
    </xf>
    <xf borderId="6" fillId="2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20" fillId="10" fontId="15" numFmtId="175" xfId="0" applyAlignment="1" applyBorder="1" applyFill="1" applyFont="1" applyNumberFormat="1">
      <alignment horizontal="center" vertical="center"/>
    </xf>
    <xf borderId="21" fillId="10" fontId="15" numFmtId="175" xfId="0" applyAlignment="1" applyBorder="1" applyFont="1" applyNumberFormat="1">
      <alignment horizontal="center" vertical="center"/>
    </xf>
    <xf borderId="22" fillId="10" fontId="15" numFmtId="0" xfId="0" applyAlignment="1" applyBorder="1" applyFont="1">
      <alignment horizontal="center" vertical="center"/>
    </xf>
    <xf borderId="20" fillId="11" fontId="16" numFmtId="10" xfId="0" applyAlignment="1" applyBorder="1" applyFill="1" applyFont="1" applyNumberFormat="1">
      <alignment horizontal="center" vertical="center"/>
    </xf>
    <xf borderId="20" fillId="11" fontId="16" numFmtId="0" xfId="0" applyAlignment="1" applyBorder="1" applyFont="1">
      <alignment horizontal="center" vertical="center"/>
    </xf>
    <xf borderId="22" fillId="11" fontId="16" numFmtId="0" xfId="0" applyAlignment="1" applyBorder="1" applyFont="1">
      <alignment horizontal="center" vertical="center"/>
    </xf>
    <xf borderId="6" fillId="7" fontId="16" numFmtId="0" xfId="0" applyAlignment="1" applyBorder="1" applyFont="1">
      <alignment horizontal="center" shrinkToFit="0" vertical="center" wrapText="1"/>
    </xf>
    <xf borderId="23" fillId="12" fontId="2" numFmtId="0" xfId="0" applyAlignment="1" applyBorder="1" applyFill="1" applyFont="1">
      <alignment horizontal="center" vertical="center"/>
    </xf>
    <xf borderId="24" fillId="12" fontId="2" numFmtId="0" xfId="0" applyAlignment="1" applyBorder="1" applyFont="1">
      <alignment horizontal="center" vertical="center"/>
    </xf>
    <xf borderId="22" fillId="12" fontId="2" numFmtId="0" xfId="0" applyAlignment="1" applyBorder="1" applyFont="1">
      <alignment horizontal="center" vertical="center"/>
    </xf>
    <xf borderId="6" fillId="2" fontId="17" numFmtId="0" xfId="0" applyAlignment="1" applyBorder="1" applyFont="1">
      <alignment horizontal="center" shrinkToFit="0" vertical="center" wrapText="1"/>
    </xf>
    <xf borderId="25" fillId="7" fontId="2" numFmtId="0" xfId="0" applyAlignment="1" applyBorder="1" applyFont="1">
      <alignment horizontal="left" vertical="center"/>
    </xf>
    <xf borderId="26" fillId="7" fontId="8" numFmtId="14" xfId="0" applyAlignment="1" applyBorder="1" applyFont="1" applyNumberFormat="1">
      <alignment horizontal="center" vertical="center"/>
    </xf>
    <xf borderId="26" fillId="8" fontId="2" numFmtId="0" xfId="0" applyAlignment="1" applyBorder="1" applyFont="1">
      <alignment vertical="center"/>
    </xf>
    <xf borderId="27" fillId="8" fontId="2" numFmtId="0" xfId="0" applyAlignment="1" applyBorder="1" applyFont="1">
      <alignment horizontal="center" vertical="center"/>
    </xf>
    <xf borderId="28" fillId="7" fontId="2" numFmtId="0" xfId="0" applyAlignment="1" applyBorder="1" applyFont="1">
      <alignment horizontal="center" vertical="center"/>
    </xf>
    <xf borderId="26" fillId="7" fontId="2" numFmtId="176" xfId="0" applyAlignment="1" applyBorder="1" applyFont="1" applyNumberFormat="1">
      <alignment horizontal="center" vertical="center"/>
    </xf>
    <xf borderId="26" fillId="7" fontId="2" numFmtId="177" xfId="0" applyAlignment="1" applyBorder="1" applyFont="1" applyNumberFormat="1">
      <alignment horizontal="center" vertical="center"/>
    </xf>
    <xf borderId="26" fillId="7" fontId="2" numFmtId="178" xfId="0" applyAlignment="1" applyBorder="1" applyFont="1" applyNumberFormat="1">
      <alignment horizontal="center" vertical="center"/>
    </xf>
    <xf borderId="26" fillId="7" fontId="2" numFmtId="174" xfId="0" applyAlignment="1" applyBorder="1" applyFont="1" applyNumberFormat="1">
      <alignment horizontal="center" vertical="center"/>
    </xf>
    <xf borderId="29" fillId="7" fontId="2" numFmtId="174" xfId="0" applyAlignment="1" applyBorder="1" applyFont="1" applyNumberFormat="1">
      <alignment horizontal="center" vertical="center"/>
    </xf>
    <xf borderId="30" fillId="8" fontId="2" numFmtId="172" xfId="0" applyAlignment="1" applyBorder="1" applyFont="1" applyNumberFormat="1">
      <alignment horizontal="center" vertical="center"/>
    </xf>
    <xf borderId="31" fillId="2" fontId="2" numFmtId="0" xfId="0" applyAlignment="1" applyBorder="1" applyFont="1">
      <alignment horizontal="center" vertical="center"/>
    </xf>
    <xf borderId="4" fillId="2" fontId="2" numFmtId="14" xfId="0" applyAlignment="1" applyBorder="1" applyFont="1" applyNumberFormat="1">
      <alignment horizontal="center" vertical="center"/>
    </xf>
    <xf borderId="4" fillId="8" fontId="2" numFmtId="0" xfId="0" applyAlignment="1" applyBorder="1" applyFont="1">
      <alignment vertical="center"/>
    </xf>
    <xf borderId="32" fillId="8" fontId="2" numFmtId="0" xfId="0" applyAlignment="1" applyBorder="1" applyFont="1">
      <alignment horizontal="center" vertical="center"/>
    </xf>
    <xf borderId="33" fillId="13" fontId="2" numFmtId="0" xfId="0" applyAlignment="1" applyBorder="1" applyFill="1" applyFont="1">
      <alignment horizontal="center" vertical="center"/>
    </xf>
    <xf borderId="4" fillId="13" fontId="2" numFmtId="176" xfId="0" applyAlignment="1" applyBorder="1" applyFont="1" applyNumberFormat="1">
      <alignment horizontal="center" vertical="center"/>
    </xf>
    <xf borderId="4" fillId="13" fontId="2" numFmtId="179" xfId="0" applyAlignment="1" applyBorder="1" applyFont="1" applyNumberFormat="1">
      <alignment horizontal="center" vertical="center"/>
    </xf>
    <xf borderId="4" fillId="13" fontId="2" numFmtId="178" xfId="0" applyAlignment="1" applyBorder="1" applyFont="1" applyNumberFormat="1">
      <alignment horizontal="center" vertical="center"/>
    </xf>
    <xf borderId="4" fillId="13" fontId="2" numFmtId="174" xfId="0" applyAlignment="1" applyBorder="1" applyFont="1" applyNumberFormat="1">
      <alignment horizontal="center" vertical="center"/>
    </xf>
    <xf borderId="33" fillId="13" fontId="2" numFmtId="174" xfId="0" applyAlignment="1" applyBorder="1" applyFont="1" applyNumberFormat="1">
      <alignment horizontal="center" vertical="center"/>
    </xf>
    <xf borderId="34" fillId="8" fontId="2" numFmtId="172" xfId="0" applyAlignment="1" applyBorder="1" applyFont="1" applyNumberFormat="1">
      <alignment horizontal="center" vertical="center"/>
    </xf>
    <xf borderId="0" fillId="0" fontId="2" numFmtId="174" xfId="0" applyFont="1" applyNumberFormat="1"/>
    <xf borderId="4" fillId="13" fontId="2" numFmtId="180" xfId="0" applyAlignment="1" applyBorder="1" applyFont="1" applyNumberFormat="1">
      <alignment horizontal="center" vertical="center"/>
    </xf>
    <xf borderId="4" fillId="13" fontId="2" numFmtId="180" xfId="0" applyAlignment="1" applyBorder="1" applyFont="1" applyNumberFormat="1">
      <alignment vertical="center"/>
    </xf>
    <xf borderId="4" fillId="13" fontId="2" numFmtId="181" xfId="0" applyAlignment="1" applyBorder="1" applyFont="1" applyNumberFormat="1">
      <alignment horizontal="center" vertical="center"/>
    </xf>
    <xf borderId="33" fillId="13" fontId="2" numFmtId="181" xfId="0" applyAlignment="1" applyBorder="1" applyFont="1" applyNumberFormat="1">
      <alignment horizontal="center" vertical="center"/>
    </xf>
    <xf borderId="0" fillId="0" fontId="2" numFmtId="14" xfId="0" applyFont="1" applyNumberFormat="1"/>
    <xf borderId="0" fillId="0" fontId="18" numFmtId="0" xfId="0" applyFont="1"/>
    <xf borderId="9" fillId="2" fontId="2" numFmtId="0" xfId="0" applyAlignment="1" applyBorder="1" applyFont="1">
      <alignment horizontal="center" vertical="center"/>
    </xf>
    <xf borderId="10" fillId="2" fontId="19" numFmtId="0" xfId="0" applyAlignment="1" applyBorder="1" applyFont="1">
      <alignment horizontal="center" shrinkToFit="0" vertical="center" wrapText="1"/>
    </xf>
    <xf borderId="1" fillId="2" fontId="19" numFmtId="0" xfId="0" applyAlignment="1" applyBorder="1" applyFont="1">
      <alignment horizontal="center" shrinkToFit="0" vertical="center" wrapText="1"/>
    </xf>
    <xf borderId="14" fillId="14" fontId="2" numFmtId="0" xfId="0" applyAlignment="1" applyBorder="1" applyFill="1" applyFont="1">
      <alignment horizontal="center" vertical="center"/>
    </xf>
    <xf borderId="4" fillId="14" fontId="2" numFmtId="182" xfId="0" applyAlignment="1" applyBorder="1" applyFont="1" applyNumberFormat="1">
      <alignment horizontal="center" vertical="center"/>
    </xf>
    <xf borderId="4" fillId="14" fontId="20" numFmtId="175" xfId="0" applyAlignment="1" applyBorder="1" applyFont="1" applyNumberFormat="1">
      <alignment horizontal="center" vertical="center"/>
    </xf>
    <xf borderId="15" fillId="14" fontId="2" numFmtId="182" xfId="0" applyAlignment="1" applyBorder="1" applyFont="1" applyNumberFormat="1">
      <alignment horizontal="center" vertical="center"/>
    </xf>
    <xf borderId="35" fillId="7" fontId="2" numFmtId="0" xfId="0" applyBorder="1" applyFont="1"/>
    <xf borderId="14" fillId="7" fontId="2" numFmtId="0" xfId="0" applyBorder="1" applyFont="1"/>
    <xf borderId="0" fillId="0" fontId="2" numFmtId="183" xfId="0" applyFont="1" applyNumberFormat="1"/>
    <xf borderId="0" fillId="0" fontId="2" numFmtId="183" xfId="0" applyAlignment="1" applyFont="1" applyNumberFormat="1">
      <alignment vertical="center"/>
    </xf>
    <xf borderId="0" fillId="0" fontId="2" numFmtId="184" xfId="0" applyAlignment="1" applyFont="1" applyNumberFormat="1">
      <alignment horizontal="center"/>
    </xf>
    <xf borderId="0" fillId="0" fontId="2" numFmtId="185" xfId="0" applyFont="1" applyNumberFormat="1"/>
    <xf borderId="36" fillId="0" fontId="2" numFmtId="185" xfId="0" applyBorder="1" applyFont="1" applyNumberFormat="1"/>
    <xf borderId="37" fillId="7" fontId="2" numFmtId="0" xfId="0" applyBorder="1" applyFont="1"/>
    <xf borderId="4" fillId="10" fontId="2" numFmtId="183" xfId="0" applyBorder="1" applyFont="1" applyNumberFormat="1"/>
    <xf borderId="4" fillId="10" fontId="2" numFmtId="184" xfId="0" applyAlignment="1" applyBorder="1" applyFont="1" applyNumberFormat="1">
      <alignment horizontal="center"/>
    </xf>
    <xf borderId="4" fillId="10" fontId="2" numFmtId="185" xfId="0" applyBorder="1" applyFont="1" applyNumberFormat="1"/>
    <xf borderId="15" fillId="10" fontId="2" numFmtId="185" xfId="0" applyBorder="1" applyFont="1" applyNumberFormat="1"/>
    <xf borderId="4" fillId="15" fontId="2" numFmtId="183" xfId="0" applyBorder="1" applyFill="1" applyFont="1" applyNumberFormat="1"/>
    <xf borderId="4" fillId="15" fontId="2" numFmtId="184" xfId="0" applyAlignment="1" applyBorder="1" applyFont="1" applyNumberFormat="1">
      <alignment horizontal="center"/>
    </xf>
    <xf borderId="4" fillId="15" fontId="2" numFmtId="185" xfId="0" applyBorder="1" applyFont="1" applyNumberFormat="1"/>
    <xf borderId="15" fillId="15" fontId="2" numFmtId="185" xfId="0" applyBorder="1" applyFont="1" applyNumberFormat="1"/>
    <xf borderId="38" fillId="0" fontId="2" numFmtId="0" xfId="0" applyBorder="1" applyFont="1"/>
    <xf borderId="39" fillId="7" fontId="2" numFmtId="0" xfId="0" applyBorder="1" applyFont="1"/>
    <xf borderId="16" fillId="7" fontId="2" numFmtId="0" xfId="0" applyBorder="1" applyFont="1"/>
    <xf borderId="17" fillId="15" fontId="2" numFmtId="183" xfId="0" applyBorder="1" applyFont="1" applyNumberFormat="1"/>
    <xf borderId="17" fillId="15" fontId="2" numFmtId="184" xfId="0" applyAlignment="1" applyBorder="1" applyFont="1" applyNumberFormat="1">
      <alignment horizontal="center"/>
    </xf>
    <xf borderId="17" fillId="15" fontId="2" numFmtId="185" xfId="0" applyBorder="1" applyFont="1" applyNumberFormat="1"/>
    <xf borderId="18" fillId="15" fontId="2" numFmtId="185" xfId="0" applyBorder="1" applyFont="1" applyNumberFormat="1"/>
    <xf borderId="0" fillId="0" fontId="19" numFmtId="0" xfId="0" applyFont="1"/>
    <xf borderId="0" fillId="0" fontId="21" numFmtId="0" xfId="0" applyFont="1"/>
    <xf borderId="0" fillId="0" fontId="7" numFmtId="14" xfId="0" applyAlignment="1" applyFont="1" applyNumberFormat="1">
      <alignment horizontal="left"/>
    </xf>
    <xf borderId="40" fillId="0" fontId="8" numFmtId="0" xfId="0" applyAlignment="1" applyBorder="1" applyFont="1">
      <alignment horizontal="left" vertical="center"/>
    </xf>
    <xf borderId="41" fillId="0" fontId="22" numFmtId="0" xfId="0" applyBorder="1" applyFont="1"/>
    <xf borderId="42" fillId="0" fontId="22" numFmtId="0" xfId="0" applyBorder="1" applyFont="1"/>
    <xf borderId="27" fillId="0" fontId="2" numFmtId="0" xfId="0" applyAlignment="1" applyBorder="1" applyFont="1">
      <alignment horizontal="center" vertical="center"/>
    </xf>
    <xf borderId="43" fillId="0" fontId="2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center" vertical="center"/>
    </xf>
    <xf borderId="44" fillId="0" fontId="2" numFmtId="0" xfId="0" applyAlignment="1" applyBorder="1" applyFont="1">
      <alignment horizontal="center" vertical="center"/>
    </xf>
    <xf borderId="40" fillId="0" fontId="2" numFmtId="0" xfId="0" applyAlignment="1" applyBorder="1" applyFont="1">
      <alignment horizontal="center" shrinkToFit="0" vertical="center" wrapText="1"/>
    </xf>
    <xf borderId="27" fillId="0" fontId="2" numFmtId="0" xfId="0" applyAlignment="1" applyBorder="1" applyFont="1">
      <alignment horizontal="center" shrinkToFit="0" vertical="center" wrapText="1"/>
    </xf>
    <xf borderId="27" fillId="0" fontId="2" numFmtId="0" xfId="0" applyAlignment="1" applyBorder="1" applyFont="1">
      <alignment horizontal="center" shrinkToFit="0" textRotation="90" wrapText="1"/>
    </xf>
    <xf borderId="41" fillId="0" fontId="2" numFmtId="0" xfId="0" applyAlignment="1" applyBorder="1" applyFont="1">
      <alignment horizontal="center" vertical="center"/>
    </xf>
    <xf borderId="45" fillId="0" fontId="2" numFmtId="0" xfId="0" applyAlignment="1" applyBorder="1" applyFont="1">
      <alignment shrinkToFit="0" textRotation="90" wrapText="1"/>
    </xf>
    <xf borderId="46" fillId="0" fontId="2" numFmtId="0" xfId="0" applyAlignment="1" applyBorder="1" applyFont="1">
      <alignment shrinkToFit="0" textRotation="90" wrapText="1"/>
    </xf>
    <xf borderId="30" fillId="0" fontId="2" numFmtId="0" xfId="0" applyAlignment="1" applyBorder="1" applyFont="1">
      <alignment shrinkToFit="0" textRotation="90" wrapText="1"/>
    </xf>
    <xf borderId="47" fillId="0" fontId="2" numFmtId="0" xfId="0" applyAlignment="1" applyBorder="1" applyFont="1">
      <alignment horizontal="center" shrinkToFit="0" textRotation="90" wrapText="1"/>
    </xf>
    <xf borderId="48" fillId="0" fontId="2" numFmtId="0" xfId="0" applyAlignment="1" applyBorder="1" applyFont="1">
      <alignment horizontal="center" shrinkToFit="0" textRotation="90" wrapText="1"/>
    </xf>
    <xf borderId="48" fillId="0" fontId="7" numFmtId="0" xfId="0" applyAlignment="1" applyBorder="1" applyFont="1">
      <alignment horizontal="center" shrinkToFit="0" textRotation="90" wrapText="1"/>
    </xf>
    <xf borderId="40" fillId="0" fontId="8" numFmtId="0" xfId="0" applyBorder="1" applyFont="1"/>
    <xf borderId="41" fillId="0" fontId="2" numFmtId="0" xfId="0" applyBorder="1" applyFont="1"/>
    <xf borderId="27" fillId="0" fontId="2" numFmtId="0" xfId="0" applyAlignment="1" applyBorder="1" applyFont="1">
      <alignment horizontal="center"/>
    </xf>
    <xf borderId="49" fillId="0" fontId="8" numFmtId="0" xfId="0" applyAlignment="1" applyBorder="1" applyFont="1">
      <alignment horizontal="center" vertical="center"/>
    </xf>
    <xf borderId="47" fillId="0" fontId="8" numFmtId="0" xfId="0" applyAlignment="1" applyBorder="1" applyFont="1">
      <alignment horizontal="center" vertical="center"/>
    </xf>
    <xf borderId="50" fillId="0" fontId="8" numFmtId="0" xfId="0" applyAlignment="1" applyBorder="1" applyFont="1">
      <alignment horizontal="center" vertical="center"/>
    </xf>
    <xf borderId="27" fillId="3" fontId="2" numFmtId="0" xfId="0" applyAlignment="1" applyBorder="1" applyFont="1">
      <alignment horizontal="center" shrinkToFit="0" vertical="center" wrapText="1"/>
    </xf>
    <xf borderId="25" fillId="3" fontId="2" numFmtId="0" xfId="0" applyAlignment="1" applyBorder="1" applyFont="1">
      <alignment horizontal="center" shrinkToFit="0" vertical="center" wrapText="1"/>
    </xf>
    <xf borderId="30" fillId="3" fontId="2" numFmtId="0" xfId="0" applyAlignment="1" applyBorder="1" applyFont="1">
      <alignment horizontal="center" shrinkToFit="0" vertical="center" wrapText="1"/>
    </xf>
    <xf borderId="29" fillId="3" fontId="2" numFmtId="0" xfId="0" applyAlignment="1" applyBorder="1" applyFont="1">
      <alignment horizontal="center" shrinkToFit="0" vertical="center" wrapText="1"/>
    </xf>
    <xf borderId="51" fillId="0" fontId="8" numFmtId="0" xfId="0" applyBorder="1" applyFont="1"/>
    <xf borderId="2" fillId="0" fontId="2" numFmtId="0" xfId="0" applyBorder="1" applyFont="1"/>
    <xf borderId="51" fillId="0" fontId="2" numFmtId="0" xfId="0" applyAlignment="1" applyBorder="1" applyFont="1">
      <alignment horizontal="center"/>
    </xf>
    <xf borderId="52" fillId="0" fontId="8" numFmtId="0" xfId="0" applyAlignment="1" applyBorder="1" applyFont="1">
      <alignment horizontal="center"/>
    </xf>
    <xf borderId="53" fillId="13" fontId="2" numFmtId="0" xfId="0" applyAlignment="1" applyBorder="1" applyFont="1">
      <alignment horizontal="center" vertical="center"/>
    </xf>
    <xf borderId="54" fillId="13" fontId="2" numFmtId="0" xfId="0" applyAlignment="1" applyBorder="1" applyFont="1">
      <alignment horizontal="center" vertical="center"/>
    </xf>
    <xf borderId="55" fillId="13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57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59" fillId="13" fontId="2" numFmtId="0" xfId="0" applyAlignment="1" applyBorder="1" applyFont="1">
      <alignment horizontal="center" vertical="center"/>
    </xf>
    <xf borderId="60" fillId="0" fontId="2" numFmtId="0" xfId="0" applyBorder="1" applyFont="1"/>
    <xf borderId="5" fillId="0" fontId="2" numFmtId="0" xfId="0" applyBorder="1" applyFont="1"/>
    <xf borderId="61" fillId="0" fontId="8" numFmtId="0" xfId="0" applyAlignment="1" applyBorder="1" applyFont="1">
      <alignment horizontal="center"/>
    </xf>
    <xf borderId="10" fillId="13" fontId="2" numFmtId="0" xfId="0" applyAlignment="1" applyBorder="1" applyFont="1">
      <alignment horizontal="center" vertical="center"/>
    </xf>
    <xf borderId="1" fillId="13" fontId="2" numFmtId="0" xfId="0" applyAlignment="1" applyBorder="1" applyFont="1">
      <alignment horizontal="center" vertical="center"/>
    </xf>
    <xf borderId="62" fillId="13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60" fillId="0" fontId="8" numFmtId="0" xfId="0" applyBorder="1" applyFont="1"/>
    <xf borderId="63" fillId="0" fontId="2" numFmtId="0" xfId="0" applyBorder="1" applyFont="1"/>
    <xf borderId="64" fillId="0" fontId="2" numFmtId="0" xfId="0" applyBorder="1" applyFont="1"/>
    <xf borderId="65" fillId="0" fontId="2" numFmtId="0" xfId="0" applyAlignment="1" applyBorder="1" applyFont="1">
      <alignment horizontal="center"/>
    </xf>
    <xf borderId="66" fillId="0" fontId="8" numFmtId="0" xfId="0" applyAlignment="1" applyBorder="1" applyFont="1">
      <alignment horizontal="center"/>
    </xf>
    <xf borderId="67" fillId="13" fontId="2" numFmtId="0" xfId="0" applyAlignment="1" applyBorder="1" applyFont="1">
      <alignment horizontal="center" vertical="center"/>
    </xf>
    <xf borderId="68" fillId="13" fontId="2" numFmtId="0" xfId="0" applyAlignment="1" applyBorder="1" applyFont="1">
      <alignment horizontal="center" vertical="center"/>
    </xf>
    <xf borderId="69" fillId="13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center" vertical="center"/>
    </xf>
    <xf borderId="68" fillId="0" fontId="2" numFmtId="0" xfId="0" applyAlignment="1" applyBorder="1" applyFont="1">
      <alignment horizontal="center" vertical="center"/>
    </xf>
    <xf borderId="69" fillId="0" fontId="2" numFmtId="0" xfId="0" applyAlignment="1" applyBorder="1" applyFont="1">
      <alignment horizontal="center" vertical="center"/>
    </xf>
    <xf borderId="0" fillId="0" fontId="19" numFmtId="0" xfId="0" applyAlignment="1" applyFont="1">
      <alignment vertical="center"/>
    </xf>
    <xf borderId="71" fillId="0" fontId="19" numFmtId="0" xfId="0" applyAlignment="1" applyBorder="1" applyFont="1">
      <alignment horizontal="center" shrinkToFit="0" vertical="center" wrapText="1"/>
    </xf>
    <xf borderId="72" fillId="0" fontId="19" numFmtId="0" xfId="0" applyAlignment="1" applyBorder="1" applyFont="1">
      <alignment vertical="center"/>
    </xf>
    <xf borderId="73" fillId="0" fontId="19" numFmtId="0" xfId="0" applyAlignment="1" applyBorder="1" applyFont="1">
      <alignment vertical="center"/>
    </xf>
    <xf borderId="72" fillId="0" fontId="19" numFmtId="0" xfId="0" applyAlignment="1" applyBorder="1" applyFont="1">
      <alignment horizontal="center" vertical="center"/>
    </xf>
    <xf borderId="74" fillId="0" fontId="22" numFmtId="0" xfId="0" applyBorder="1" applyFont="1"/>
    <xf borderId="73" fillId="0" fontId="22" numFmtId="0" xfId="0" applyBorder="1" applyFont="1"/>
    <xf borderId="1" fillId="0" fontId="19" numFmtId="0" xfId="0" applyAlignment="1" applyBorder="1" applyFont="1">
      <alignment vertical="center"/>
    </xf>
    <xf borderId="3" fillId="0" fontId="22" numFmtId="0" xfId="0" applyBorder="1" applyFont="1"/>
    <xf borderId="75" fillId="0" fontId="19" numFmtId="0" xfId="0" applyAlignment="1" applyBorder="1" applyFont="1">
      <alignment vertical="center"/>
    </xf>
    <xf borderId="57" fillId="0" fontId="19" numFmtId="0" xfId="0" applyAlignment="1" applyBorder="1" applyFont="1">
      <alignment vertical="center"/>
    </xf>
    <xf borderId="1" fillId="0" fontId="19" numFmtId="0" xfId="0" applyAlignment="1" applyBorder="1" applyFont="1">
      <alignment horizontal="center" vertical="center"/>
    </xf>
    <xf borderId="3" fillId="0" fontId="19" numFmtId="0" xfId="0" applyAlignment="1" applyBorder="1" applyFont="1">
      <alignment horizontal="center" vertical="center"/>
    </xf>
    <xf borderId="75" fillId="0" fontId="19" numFmtId="0" xfId="0" applyAlignment="1" applyBorder="1" applyFont="1">
      <alignment horizontal="center" vertical="center"/>
    </xf>
    <xf borderId="1" fillId="7" fontId="19" numFmtId="0" xfId="0" applyAlignment="1" applyBorder="1" applyFont="1">
      <alignment horizontal="center" vertical="center"/>
    </xf>
    <xf borderId="1" fillId="7" fontId="19" numFmtId="0" xfId="0" applyAlignment="1" applyBorder="1" applyFont="1">
      <alignment horizontal="center" shrinkToFit="0" vertical="center" wrapText="1"/>
    </xf>
    <xf borderId="57" fillId="0" fontId="19" numFmtId="0" xfId="0" applyAlignment="1" applyBorder="1" applyFont="1">
      <alignment horizontal="center" vertical="center"/>
    </xf>
    <xf borderId="1" fillId="16" fontId="19" numFmtId="0" xfId="0" applyAlignment="1" applyBorder="1" applyFill="1" applyFont="1">
      <alignment horizontal="left" vertical="center"/>
    </xf>
    <xf borderId="1" fillId="0" fontId="19" numFmtId="186" xfId="0" applyAlignment="1" applyBorder="1" applyFont="1" applyNumberFormat="1">
      <alignment vertical="center"/>
    </xf>
    <xf borderId="1" fillId="0" fontId="19" numFmtId="186" xfId="0" applyAlignment="1" applyBorder="1" applyFont="1" applyNumberFormat="1">
      <alignment horizontal="center" vertical="center"/>
    </xf>
    <xf borderId="1" fillId="0" fontId="19" numFmtId="187" xfId="0" applyAlignment="1" applyBorder="1" applyFont="1" applyNumberFormat="1">
      <alignment horizontal="center" vertical="center"/>
    </xf>
    <xf borderId="1" fillId="17" fontId="19" numFmtId="0" xfId="0" applyAlignment="1" applyBorder="1" applyFill="1" applyFont="1">
      <alignment horizontal="left" vertical="center"/>
    </xf>
    <xf borderId="0" fillId="0" fontId="19" numFmtId="0" xfId="0" applyAlignment="1" applyFont="1">
      <alignment horizontal="center" vertical="center"/>
    </xf>
    <xf borderId="0" fillId="0" fontId="19" numFmtId="186" xfId="0" applyAlignment="1" applyFont="1" applyNumberFormat="1">
      <alignment vertical="center"/>
    </xf>
    <xf borderId="1" fillId="18" fontId="19" numFmtId="0" xfId="0" applyAlignment="1" applyBorder="1" applyFill="1" applyFont="1">
      <alignment shrinkToFit="0" vertical="center" wrapText="1"/>
    </xf>
    <xf borderId="1" fillId="11" fontId="19" numFmtId="0" xfId="0" applyAlignment="1" applyBorder="1" applyFont="1">
      <alignment horizontal="left" vertical="center"/>
    </xf>
    <xf borderId="1" fillId="19" fontId="19" numFmtId="0" xfId="0" applyAlignment="1" applyBorder="1" applyFill="1" applyFont="1">
      <alignment horizontal="left" vertical="center"/>
    </xf>
    <xf borderId="4" fillId="2" fontId="19" numFmtId="0" xfId="0" applyAlignment="1" applyBorder="1" applyFont="1">
      <alignment vertical="center"/>
    </xf>
  </cellXfs>
  <cellStyles count="1">
    <cellStyle xfId="0" name="Normal" builtinId="0"/>
  </cellStyles>
  <dxfs count="12">
    <dxf>
      <font/>
      <fill>
        <patternFill patternType="solid">
          <fgColor rgb="FFFFFF66"/>
          <bgColor rgb="FFFFFF66"/>
        </patternFill>
      </fill>
      <border/>
    </dxf>
    <dxf>
      <font>
        <color theme="0"/>
      </font>
      <fill>
        <patternFill patternType="solid">
          <fgColor rgb="FFF2F2F2"/>
          <bgColor rgb="FFF2F2F2"/>
        </patternFill>
      </fill>
      <border/>
    </dxf>
    <dxf>
      <font>
        <color theme="0"/>
      </font>
      <fill>
        <patternFill patternType="solid">
          <fgColor rgb="FFEEECE1"/>
          <bgColor rgb="FFEEECE1"/>
        </patternFill>
      </fill>
      <border/>
    </dxf>
    <dxf>
      <font>
        <color theme="1"/>
      </font>
      <fill>
        <patternFill patternType="solid">
          <fgColor rgb="FFFFFF66"/>
          <bgColor rgb="FFFFFF66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FFFFCC"/>
          <bgColor rgb="FFFFFFCC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>
        <color theme="0"/>
      </font>
      <fill>
        <patternFill patternType="none"/>
      </fill>
      <border/>
    </dxf>
    <dxf>
      <font>
        <color rgb="FFFF0000"/>
      </font>
      <fill>
        <patternFill patternType="solid">
          <fgColor rgb="FFFBD4B4"/>
          <bgColor rgb="FFFBD4B4"/>
        </patternFill>
      </fill>
      <border/>
    </dxf>
    <dxf>
      <font>
        <b/>
      </font>
      <numFmt numFmtId="0" formatCode=""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7.png"/><Relationship Id="rId3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2.jpg"/><Relationship Id="rId3" Type="http://schemas.openxmlformats.org/officeDocument/2006/relationships/image" Target="../media/image9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171450</xdr:colOff>
      <xdr:row>0</xdr:row>
      <xdr:rowOff>171450</xdr:rowOff>
    </xdr:from>
    <xdr:ext cx="1200150" cy="628650"/>
    <xdr:pic>
      <xdr:nvPicPr>
        <xdr:cNvPr descr="BDEW-Logo-Text-RGB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0</xdr:row>
      <xdr:rowOff>9525</xdr:rowOff>
    </xdr:from>
    <xdr:ext cx="695325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247650</xdr:rowOff>
    </xdr:from>
    <xdr:ext cx="1114425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2819400</xdr:colOff>
      <xdr:row>0</xdr:row>
      <xdr:rowOff>161925</xdr:rowOff>
    </xdr:from>
    <xdr:ext cx="1200150" cy="628650"/>
    <xdr:pic>
      <xdr:nvPicPr>
        <xdr:cNvPr descr="BDEW-Logo-Text-RGB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1706786975" cy="6096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0</xdr:row>
      <xdr:rowOff>180975</xdr:rowOff>
    </xdr:from>
    <xdr:ext cx="1104900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2819400</xdr:colOff>
      <xdr:row>0</xdr:row>
      <xdr:rowOff>161925</xdr:rowOff>
    </xdr:from>
    <xdr:ext cx="1209675" cy="628650"/>
    <xdr:pic>
      <xdr:nvPicPr>
        <xdr:cNvPr descr="BDEW-Logo-Text-RGB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0</xdr:row>
      <xdr:rowOff>266700</xdr:rowOff>
    </xdr:from>
    <xdr:ext cx="1104900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41</xdr:row>
      <xdr:rowOff>180975</xdr:rowOff>
    </xdr:from>
    <xdr:ext cx="3200400" cy="12192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628650</xdr:colOff>
      <xdr:row>0</xdr:row>
      <xdr:rowOff>161925</xdr:rowOff>
    </xdr:from>
    <xdr:ext cx="1247775" cy="628650"/>
    <xdr:pic>
      <xdr:nvPicPr>
        <xdr:cNvPr descr="BDEW-Logo-Text-RGB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1371600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257175</xdr:rowOff>
    </xdr:from>
    <xdr:ext cx="1114425" cy="5334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40</xdr:row>
      <xdr:rowOff>180975</xdr:rowOff>
    </xdr:from>
    <xdr:ext cx="3200400" cy="13525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628650</xdr:colOff>
      <xdr:row>0</xdr:row>
      <xdr:rowOff>161925</xdr:rowOff>
    </xdr:from>
    <xdr:ext cx="1219200" cy="628650"/>
    <xdr:pic>
      <xdr:nvPicPr>
        <xdr:cNvPr descr="BDEW-Logo-Text-RGB"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1371600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238125</xdr:rowOff>
    </xdr:from>
    <xdr:ext cx="1114425" cy="5334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0</xdr:row>
      <xdr:rowOff>161925</xdr:rowOff>
    </xdr:from>
    <xdr:ext cx="1181100" cy="628650"/>
    <xdr:pic>
      <xdr:nvPicPr>
        <xdr:cNvPr descr="BDEW-Logo-Text-RGB"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238125</xdr:rowOff>
    </xdr:from>
    <xdr:ext cx="1114425" cy="533400"/>
    <xdr:pic>
      <xdr:nvPicPr>
        <xdr:cNvPr id="0" name="image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600075</xdr:colOff>
      <xdr:row>0</xdr:row>
      <xdr:rowOff>161925</xdr:rowOff>
    </xdr:from>
    <xdr:ext cx="1209675" cy="628650"/>
    <xdr:pic>
      <xdr:nvPicPr>
        <xdr:cNvPr descr="BDEW-Logo-Text-RGB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0</xdr:rowOff>
    </xdr:from>
    <xdr:ext cx="108585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0</xdr:row>
      <xdr:rowOff>228600</xdr:rowOff>
    </xdr:from>
    <xdr:ext cx="1123950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bilanzkreismanagement@bs-netz.de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3734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12" width="11.43"/>
    <col customWidth="1" min="13" max="26" width="10.71"/>
  </cols>
  <sheetData>
    <row r="1" ht="75.75" customHeight="1"/>
    <row r="2" ht="14.25" customHeight="1">
      <c r="B2" s="1" t="s">
        <v>0</v>
      </c>
    </row>
    <row r="3" ht="14.25" customHeight="1"/>
    <row r="4" ht="14.25" customHeight="1">
      <c r="B4" s="2" t="s">
        <v>1</v>
      </c>
    </row>
    <row r="5" ht="14.25" customHeight="1">
      <c r="B5" s="2" t="s">
        <v>2</v>
      </c>
    </row>
    <row r="6" ht="14.25" customHeight="1"/>
    <row r="7" ht="14.25" customHeight="1">
      <c r="B7" s="3" t="s">
        <v>3</v>
      </c>
    </row>
    <row r="8" ht="14.25" customHeight="1">
      <c r="A8" s="2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4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B15" s="5" t="s">
        <v>9</v>
      </c>
      <c r="C15" s="2"/>
    </row>
    <row r="16" ht="14.25" customHeight="1">
      <c r="B16" s="2"/>
      <c r="C16" s="2"/>
      <c r="G16" s="6"/>
    </row>
    <row r="17" ht="14.25" customHeight="1">
      <c r="B17" s="7" t="s">
        <v>10</v>
      </c>
      <c r="C17" s="2"/>
    </row>
    <row r="18" ht="14.25" customHeight="1">
      <c r="A18" s="2"/>
      <c r="B18" s="8" t="s">
        <v>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8" t="s">
        <v>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B20" s="7"/>
      <c r="C20" s="2"/>
    </row>
    <row r="21" ht="14.25" customHeight="1">
      <c r="B21" s="7" t="s">
        <v>13</v>
      </c>
      <c r="C21" s="2"/>
    </row>
    <row r="22" ht="14.25" customHeight="1">
      <c r="A22" s="2"/>
      <c r="B22" s="8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8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B24" s="7"/>
      <c r="C24" s="2"/>
    </row>
    <row r="25" ht="14.25" customHeight="1">
      <c r="B25" s="7" t="s">
        <v>16</v>
      </c>
      <c r="C25" s="2"/>
    </row>
    <row r="26" ht="14.25" customHeight="1">
      <c r="B26" s="8" t="s">
        <v>17</v>
      </c>
      <c r="C26" s="2"/>
      <c r="F26" s="2"/>
      <c r="G26" s="2"/>
      <c r="H26" s="2"/>
    </row>
    <row r="27" ht="14.25" customHeight="1">
      <c r="B27" s="8" t="s">
        <v>18</v>
      </c>
      <c r="C27" s="2"/>
      <c r="E27" s="2"/>
      <c r="F27" s="2"/>
      <c r="G27" s="2"/>
      <c r="H27" s="2"/>
    </row>
    <row r="28" ht="14.25" customHeight="1">
      <c r="B28" s="2"/>
      <c r="C28" s="2"/>
      <c r="E28" s="2"/>
      <c r="F28" s="2"/>
      <c r="G28" s="2"/>
      <c r="H28" s="2"/>
      <c r="L28" s="2"/>
    </row>
    <row r="29" ht="14.25" customHeight="1">
      <c r="B29" s="9" t="s">
        <v>19</v>
      </c>
      <c r="C29" s="10">
        <v>43663.0</v>
      </c>
      <c r="E29" s="2"/>
      <c r="F29" s="2"/>
      <c r="G29" s="2"/>
      <c r="H29" s="2"/>
    </row>
    <row r="30" ht="14.25" customHeight="1">
      <c r="B30" s="9" t="s">
        <v>20</v>
      </c>
      <c r="C30" s="11" t="s">
        <v>21</v>
      </c>
      <c r="E30" s="2"/>
      <c r="F30" s="2"/>
      <c r="G30" s="2"/>
      <c r="H30" s="2"/>
    </row>
    <row r="31" ht="14.25" customHeight="1">
      <c r="E31" s="2"/>
      <c r="F31" s="2"/>
      <c r="G31" s="2"/>
      <c r="H31" s="2"/>
    </row>
    <row r="32" ht="14.25" customHeight="1">
      <c r="E32" s="2"/>
      <c r="F32" s="2"/>
      <c r="G32" s="2"/>
      <c r="H32" s="2"/>
    </row>
    <row r="33" ht="14.25" customHeight="1"/>
    <row r="34" ht="14.25" customHeight="1"/>
    <row r="35" ht="14.25" hidden="1" customHeight="1">
      <c r="F35" s="2"/>
    </row>
    <row r="36" ht="14.25" hidden="1" customHeight="1">
      <c r="F36" s="2"/>
    </row>
    <row r="37" ht="14.25" hidden="1" customHeight="1">
      <c r="F37" s="2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7" right="0.7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71"/>
    <col customWidth="1" min="3" max="3" width="65.0"/>
    <col customWidth="1" min="4" max="4" width="35.71"/>
    <col customWidth="1" min="5" max="5" width="11.43"/>
    <col customWidth="1" hidden="1" min="6" max="6" width="75.71"/>
    <col customWidth="1" hidden="1" min="7" max="15" width="11.43"/>
    <col customWidth="1" min="16" max="16386" width="10.71"/>
  </cols>
  <sheetData>
    <row r="1" ht="7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  <c r="XFE1" s="2"/>
      <c r="XFF1" s="2"/>
    </row>
    <row r="2" ht="14.25" customHeight="1">
      <c r="A2" s="2"/>
      <c r="B2" s="1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  <c r="XFE2" s="2"/>
      <c r="XFF2" s="2"/>
    </row>
    <row r="3" ht="15.0" customHeight="1">
      <c r="A3" s="2"/>
      <c r="B3" s="12"/>
      <c r="C3" s="2"/>
      <c r="D3" s="2"/>
      <c r="E3" s="2"/>
      <c r="F3" s="2"/>
    </row>
    <row r="4" ht="15.0" customHeight="1">
      <c r="A4" s="2"/>
      <c r="B4" s="12"/>
      <c r="C4" s="13" t="s">
        <v>23</v>
      </c>
      <c r="D4" s="14">
        <v>45261.0</v>
      </c>
      <c r="E4" s="2"/>
      <c r="F4" s="15"/>
      <c r="G4" s="2"/>
    </row>
    <row r="5" ht="15.0" customHeight="1">
      <c r="A5" s="2"/>
      <c r="B5" s="12"/>
      <c r="C5" s="2"/>
      <c r="D5" s="16"/>
      <c r="E5" s="2"/>
      <c r="F5" s="2"/>
      <c r="G5" s="2"/>
    </row>
    <row r="6" ht="15.0" customHeight="1">
      <c r="A6" s="2"/>
      <c r="B6" s="12"/>
      <c r="C6" s="13" t="s">
        <v>24</v>
      </c>
      <c r="D6" s="17">
        <v>45261.0</v>
      </c>
      <c r="E6" s="2"/>
      <c r="F6" s="2"/>
      <c r="G6" s="2"/>
      <c r="H6" s="2"/>
    </row>
    <row r="7" ht="15.0" customHeight="1">
      <c r="A7" s="2"/>
      <c r="B7" s="12"/>
      <c r="C7" s="2"/>
      <c r="D7" s="2"/>
      <c r="E7" s="2"/>
      <c r="F7" s="15"/>
      <c r="G7" s="2"/>
      <c r="H7" s="2"/>
    </row>
    <row r="8" ht="15.0" customHeight="1">
      <c r="A8" s="2"/>
      <c r="B8" s="12"/>
      <c r="C8" s="7"/>
      <c r="D8" s="2"/>
      <c r="E8" s="2"/>
      <c r="F8" s="2"/>
      <c r="G8" s="2"/>
    </row>
    <row r="9" ht="15.0" customHeight="1">
      <c r="A9" s="2"/>
      <c r="B9" s="18" t="s">
        <v>25</v>
      </c>
      <c r="C9" s="7" t="s">
        <v>26</v>
      </c>
      <c r="D9" s="19" t="s">
        <v>27</v>
      </c>
      <c r="E9" s="2"/>
      <c r="F9" s="2"/>
      <c r="G9" s="2"/>
    </row>
    <row r="10" ht="15.0" customHeight="1">
      <c r="A10" s="2"/>
      <c r="B10" s="12"/>
      <c r="C10" s="7"/>
      <c r="D10" s="20"/>
      <c r="E10" s="2"/>
      <c r="F10" s="2"/>
      <c r="G10" s="2"/>
    </row>
    <row r="11" ht="15.0" customHeight="1">
      <c r="A11" s="2"/>
      <c r="B11" s="18" t="s">
        <v>28</v>
      </c>
      <c r="C11" s="7" t="s">
        <v>29</v>
      </c>
      <c r="D11" s="21">
        <v>9.8700207E12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  <c r="XFE11" s="2"/>
      <c r="XFF11" s="2"/>
    </row>
    <row r="12" ht="15.0" customHeight="1">
      <c r="A12" s="2"/>
      <c r="B12" s="12"/>
      <c r="C12" s="7"/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  <c r="XFE12" s="2"/>
      <c r="XFF12" s="2"/>
    </row>
    <row r="13" ht="15.0" customHeight="1">
      <c r="A13" s="2"/>
      <c r="B13" s="18" t="s">
        <v>30</v>
      </c>
      <c r="C13" s="7" t="s">
        <v>31</v>
      </c>
      <c r="D13" s="19" t="s">
        <v>32</v>
      </c>
      <c r="E13" s="2"/>
      <c r="F13" s="2"/>
      <c r="G13" s="2"/>
    </row>
    <row r="14" ht="15.0" customHeight="1">
      <c r="A14" s="2"/>
      <c r="B14" s="12"/>
      <c r="C14" s="7"/>
      <c r="D14" s="22"/>
      <c r="E14" s="2"/>
      <c r="F14" s="2"/>
      <c r="G14" s="2"/>
    </row>
    <row r="15" ht="15.0" customHeight="1">
      <c r="A15" s="2"/>
      <c r="B15" s="18" t="s">
        <v>33</v>
      </c>
      <c r="C15" s="7" t="s">
        <v>34</v>
      </c>
      <c r="D15" s="23">
        <v>2826.0</v>
      </c>
      <c r="E15" s="2"/>
      <c r="F15" s="2"/>
      <c r="G15" s="2"/>
    </row>
    <row r="16" ht="15.0" customHeight="1">
      <c r="A16" s="2"/>
      <c r="B16" s="12"/>
      <c r="C16" s="7"/>
      <c r="D16" s="22"/>
      <c r="E16" s="2"/>
      <c r="F16" s="2"/>
      <c r="G16" s="2"/>
    </row>
    <row r="17" ht="15.0" customHeight="1">
      <c r="A17" s="2"/>
      <c r="B17" s="18" t="s">
        <v>35</v>
      </c>
      <c r="C17" s="7" t="s">
        <v>36</v>
      </c>
      <c r="D17" s="19" t="s">
        <v>37</v>
      </c>
      <c r="E17" s="2"/>
      <c r="F17" s="2"/>
      <c r="G17" s="2"/>
    </row>
    <row r="18" ht="15.0" customHeight="1">
      <c r="A18" s="2"/>
      <c r="B18" s="12"/>
      <c r="C18" s="7"/>
      <c r="D18" s="22"/>
      <c r="E18" s="2"/>
      <c r="F18" s="2"/>
      <c r="G18" s="2"/>
    </row>
    <row r="19" ht="15.0" customHeight="1">
      <c r="A19" s="2"/>
      <c r="B19" s="18" t="s">
        <v>38</v>
      </c>
      <c r="C19" s="7" t="s">
        <v>39</v>
      </c>
      <c r="D19" s="19" t="s">
        <v>40</v>
      </c>
      <c r="E19" s="2"/>
      <c r="F19" s="2"/>
      <c r="G19" s="2"/>
    </row>
    <row r="20" ht="15.0" customHeight="1">
      <c r="A20" s="2"/>
      <c r="B20" s="12"/>
      <c r="C20" s="7"/>
      <c r="D20" s="22"/>
      <c r="E20" s="2"/>
      <c r="F20" s="2"/>
      <c r="G20" s="2"/>
    </row>
    <row r="21" ht="15.0" customHeight="1">
      <c r="A21" s="2"/>
      <c r="B21" s="18" t="s">
        <v>41</v>
      </c>
      <c r="C21" s="7" t="s">
        <v>42</v>
      </c>
      <c r="D21" s="24" t="s">
        <v>43</v>
      </c>
      <c r="E21" s="2"/>
      <c r="F21" s="2"/>
      <c r="G21" s="2"/>
    </row>
    <row r="22" ht="15.0" customHeight="1">
      <c r="A22" s="2"/>
      <c r="B22" s="12"/>
      <c r="C22" s="7"/>
      <c r="D22" s="22"/>
      <c r="E22" s="2"/>
      <c r="F22" s="2"/>
      <c r="G22" s="2"/>
    </row>
    <row r="23" ht="15.0" customHeight="1">
      <c r="A23" s="2"/>
      <c r="B23" s="18" t="s">
        <v>44</v>
      </c>
      <c r="C23" s="7" t="s">
        <v>45</v>
      </c>
      <c r="D23" s="19"/>
      <c r="E23" s="2"/>
      <c r="F23" s="2"/>
      <c r="G23" s="2"/>
    </row>
    <row r="24" ht="15.0" customHeight="1">
      <c r="A24" s="2"/>
      <c r="B24" s="18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  <c r="XFE24" s="2"/>
      <c r="XFF24" s="2"/>
    </row>
    <row r="25" ht="15.0" customHeight="1">
      <c r="A25" s="2"/>
      <c r="B25" s="18" t="s">
        <v>46</v>
      </c>
      <c r="C25" s="7" t="s">
        <v>47</v>
      </c>
      <c r="D25" s="19">
        <v>1.0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ht="15.0" customHeight="1">
      <c r="A26" s="2"/>
      <c r="B26" s="1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  <c r="XFE26" s="2"/>
      <c r="XFF26" s="2"/>
    </row>
    <row r="27" ht="14.25" customHeight="1">
      <c r="A27" s="2"/>
      <c r="B27" s="12" t="s">
        <v>48</v>
      </c>
      <c r="C27" s="2" t="s">
        <v>49</v>
      </c>
      <c r="D27" s="19" t="s">
        <v>50</v>
      </c>
      <c r="E27" s="26"/>
      <c r="F27" s="2"/>
    </row>
    <row r="28" ht="14.25" customHeight="1">
      <c r="A28" s="2"/>
      <c r="B28" s="2"/>
      <c r="C28" s="27" t="s">
        <v>51</v>
      </c>
      <c r="D28" s="28" t="str">
        <f>IF(D27&lt;&gt;C28,VLOOKUP(D27,$C$29:$D$48,2,FALSE),C28)</f>
        <v>Görlitz</v>
      </c>
      <c r="E28" s="29"/>
      <c r="F28" s="2"/>
      <c r="G28" s="2"/>
    </row>
    <row r="29" ht="14.25" customHeight="1">
      <c r="A29" s="2"/>
      <c r="B29" s="2"/>
      <c r="C29" s="12" t="s">
        <v>50</v>
      </c>
      <c r="D29" s="30" t="s">
        <v>37</v>
      </c>
      <c r="E29" s="29"/>
      <c r="F29" s="2"/>
      <c r="G29" s="2"/>
    </row>
    <row r="30" ht="14.25" customHeight="1">
      <c r="A30" s="2"/>
      <c r="B30" s="2"/>
      <c r="C30" s="12" t="s">
        <v>52</v>
      </c>
      <c r="D30" s="30"/>
      <c r="E30" s="29"/>
      <c r="F30" s="2"/>
      <c r="G30" s="2"/>
    </row>
    <row r="31" ht="14.25" customHeight="1">
      <c r="A31" s="2"/>
      <c r="B31" s="2"/>
      <c r="C31" s="12" t="s">
        <v>53</v>
      </c>
      <c r="D31" s="30"/>
      <c r="E31" s="29"/>
      <c r="F31" s="2"/>
      <c r="G31" s="2"/>
    </row>
    <row r="32" ht="14.25" customHeight="1">
      <c r="A32" s="2"/>
      <c r="B32" s="2"/>
      <c r="C32" s="12" t="s">
        <v>54</v>
      </c>
      <c r="D32" s="30"/>
      <c r="E32" s="29"/>
      <c r="F32" s="2"/>
      <c r="G32" s="2"/>
    </row>
    <row r="33" ht="14.25" customHeight="1">
      <c r="A33" s="2"/>
      <c r="B33" s="2"/>
      <c r="C33" s="12" t="s">
        <v>55</v>
      </c>
      <c r="D33" s="30"/>
      <c r="E33" s="29"/>
      <c r="F33" s="2"/>
      <c r="G33" s="2"/>
    </row>
    <row r="34" ht="14.25" customHeight="1">
      <c r="A34" s="2"/>
      <c r="B34" s="2"/>
      <c r="C34" s="12" t="s">
        <v>56</v>
      </c>
      <c r="D34" s="30"/>
      <c r="E34" s="29"/>
      <c r="F34" s="2"/>
      <c r="G34" s="2"/>
    </row>
    <row r="35" ht="14.25" customHeight="1">
      <c r="A35" s="2"/>
      <c r="B35" s="2"/>
      <c r="C35" s="12" t="s">
        <v>57</v>
      </c>
      <c r="D35" s="30"/>
      <c r="E35" s="29"/>
      <c r="F35" s="2"/>
      <c r="G35" s="2"/>
    </row>
    <row r="36" ht="14.25" customHeight="1">
      <c r="A36" s="2"/>
      <c r="B36" s="2"/>
      <c r="C36" s="12" t="s">
        <v>58</v>
      </c>
      <c r="D36" s="30"/>
      <c r="E36" s="29"/>
      <c r="F36" s="2"/>
      <c r="G36" s="2"/>
    </row>
    <row r="37" ht="14.25" customHeight="1">
      <c r="A37" s="2"/>
      <c r="B37" s="2"/>
      <c r="C37" s="12" t="s">
        <v>59</v>
      </c>
      <c r="D37" s="30"/>
      <c r="E37" s="29"/>
      <c r="F37" s="2"/>
      <c r="G37" s="2"/>
    </row>
    <row r="38" ht="14.25" customHeight="1">
      <c r="A38" s="2"/>
      <c r="B38" s="2"/>
      <c r="C38" s="12" t="s">
        <v>60</v>
      </c>
      <c r="D38" s="30"/>
      <c r="E38" s="29"/>
      <c r="F38" s="2"/>
      <c r="G38" s="2"/>
    </row>
    <row r="39" ht="14.25" customHeight="1">
      <c r="A39" s="2"/>
      <c r="B39" s="2"/>
      <c r="C39" s="12" t="s">
        <v>61</v>
      </c>
      <c r="D39" s="30"/>
      <c r="E39" s="29"/>
      <c r="F39" s="2"/>
      <c r="G39" s="2"/>
    </row>
    <row r="40" ht="14.25" customHeight="1">
      <c r="A40" s="2"/>
      <c r="B40" s="2"/>
      <c r="C40" s="12" t="s">
        <v>62</v>
      </c>
      <c r="D40" s="30"/>
      <c r="E40" s="29"/>
      <c r="F40" s="2"/>
      <c r="G40" s="2"/>
    </row>
    <row r="41" ht="14.25" customHeight="1">
      <c r="A41" s="2"/>
      <c r="B41" s="2"/>
      <c r="C41" s="12" t="s">
        <v>63</v>
      </c>
      <c r="D41" s="30"/>
      <c r="E41" s="29"/>
      <c r="F41" s="2"/>
      <c r="G41" s="2"/>
    </row>
    <row r="42" ht="14.25" customHeight="1">
      <c r="A42" s="2"/>
      <c r="B42" s="2"/>
      <c r="C42" s="12" t="s">
        <v>64</v>
      </c>
      <c r="D42" s="30"/>
      <c r="E42" s="29"/>
      <c r="F42" s="2"/>
      <c r="G42" s="2"/>
    </row>
    <row r="43" ht="14.25" customHeight="1">
      <c r="A43" s="2"/>
      <c r="B43" s="2"/>
      <c r="C43" s="12" t="s">
        <v>65</v>
      </c>
      <c r="D43" s="30"/>
      <c r="E43" s="29"/>
      <c r="F43" s="2"/>
      <c r="G43" s="2"/>
    </row>
    <row r="44" ht="14.25" customHeight="1">
      <c r="A44" s="2"/>
      <c r="B44" s="2"/>
      <c r="C44" s="12" t="s">
        <v>66</v>
      </c>
      <c r="D44" s="30"/>
      <c r="E44" s="29"/>
      <c r="F44" s="2"/>
      <c r="G44" s="2"/>
    </row>
    <row r="45" ht="14.25" customHeight="1">
      <c r="A45" s="2"/>
      <c r="B45" s="2"/>
      <c r="C45" s="12" t="s">
        <v>67</v>
      </c>
      <c r="D45" s="30"/>
      <c r="E45" s="29"/>
      <c r="F45" s="2"/>
      <c r="G45" s="2"/>
    </row>
    <row r="46" ht="14.25" customHeight="1">
      <c r="A46" s="2"/>
      <c r="B46" s="2"/>
      <c r="C46" s="12" t="s">
        <v>68</v>
      </c>
      <c r="D46" s="30"/>
      <c r="E46" s="29"/>
      <c r="F46" s="2"/>
    </row>
    <row r="47" ht="14.25" customHeight="1">
      <c r="A47" s="2"/>
      <c r="B47" s="2"/>
      <c r="C47" s="12" t="s">
        <v>69</v>
      </c>
      <c r="D47" s="30"/>
      <c r="E47" s="29"/>
      <c r="F47" s="2"/>
    </row>
    <row r="48" ht="14.25" customHeight="1">
      <c r="A48" s="2"/>
      <c r="B48" s="2"/>
      <c r="C48" s="12" t="s">
        <v>70</v>
      </c>
      <c r="D48" s="30"/>
      <c r="E48" s="29"/>
      <c r="F48" s="2"/>
    </row>
    <row r="49" ht="14.25" customHeight="1">
      <c r="A49" s="2"/>
      <c r="B49" s="2"/>
      <c r="C49" s="2"/>
      <c r="D49" s="2"/>
      <c r="E49" s="2"/>
      <c r="F49" s="2"/>
    </row>
    <row r="50" ht="14.25" customHeight="1">
      <c r="A50" s="2"/>
      <c r="B50" s="2"/>
    </row>
  </sheetData>
  <conditionalFormatting sqref="D29:D48">
    <cfRule type="expression" dxfId="0" priority="1">
      <formula>IF(CELL("Zeile",D29)&lt;$D$25+CELL("Zeile",$D$29),1,0)</formula>
    </cfRule>
  </conditionalFormatting>
  <conditionalFormatting sqref="D30:D48">
    <cfRule type="expression" dxfId="0" priority="2">
      <formula>IF(CELL(D30)&lt;$D$27+27,1,0)</formula>
    </cfRule>
  </conditionalFormatting>
  <dataValidations>
    <dataValidation type="decimal" allowBlank="1" showErrorMessage="1" sqref="D25">
      <formula1>1.0</formula1>
      <formula2>20.0</formula2>
    </dataValidation>
    <dataValidation type="list" allowBlank="1" showErrorMessage="1" sqref="D27">
      <formula1>$C$28:$C$48</formula1>
    </dataValidation>
  </dataValidations>
  <hyperlinks>
    <hyperlink r:id="rId1" ref="D21"/>
  </hyperlinks>
  <printOptions/>
  <pageMargins bottom="0.787401575" footer="0.0" header="0.0" left="0.7" right="0.7" top="0.7874015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71"/>
    <col customWidth="1" min="3" max="3" width="51.43"/>
    <col customWidth="1" min="4" max="4" width="33.29"/>
    <col customWidth="1" min="5" max="5" width="26.57"/>
    <col customWidth="1" hidden="1" min="6" max="39" width="8.71"/>
  </cols>
  <sheetData>
    <row r="1" ht="75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ht="18.0" customHeight="1">
      <c r="A2" s="2"/>
      <c r="B2" s="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18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ht="18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ht="15.0" customHeight="1">
      <c r="A5" s="2"/>
      <c r="B5" s="12"/>
      <c r="C5" s="13" t="s">
        <v>72</v>
      </c>
      <c r="D5" s="2" t="str">
        <f>Netzbetreiber!$D$9</f>
        <v>Gasversorgung Görlitz GmbH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ht="15.0" customHeight="1">
      <c r="A6" s="2"/>
      <c r="B6" s="12"/>
      <c r="C6" s="31" t="s">
        <v>73</v>
      </c>
      <c r="D6" s="2" t="str">
        <f>Netzbetreiber!D28</f>
        <v>Görlitz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ht="15.0" customHeight="1">
      <c r="A7" s="2"/>
      <c r="B7" s="12"/>
      <c r="C7" s="13" t="s">
        <v>74</v>
      </c>
      <c r="D7" s="32">
        <f>Netzbetreiber!$D$11</f>
        <v>9870020700000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ht="15.0" customHeight="1">
      <c r="A8" s="2"/>
      <c r="B8" s="12"/>
      <c r="C8" s="13" t="s">
        <v>75</v>
      </c>
      <c r="D8" s="33">
        <f>Netzbetreiber!$D$6</f>
        <v>45261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ht="15.0" customHeight="1">
      <c r="A9" s="2"/>
      <c r="B9" s="18"/>
      <c r="C9" s="25"/>
      <c r="D9" s="25"/>
      <c r="E9" s="25"/>
      <c r="F9" s="15"/>
      <c r="G9" s="25"/>
      <c r="H9" s="25"/>
      <c r="I9" s="25"/>
      <c r="J9" s="25"/>
      <c r="K9" s="25"/>
      <c r="L9" s="25"/>
      <c r="M9" s="25"/>
      <c r="N9" s="25"/>
      <c r="O9" s="2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ht="15.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ht="15.0" customHeight="1">
      <c r="A11" s="2"/>
      <c r="B11" s="18">
        <v>11.0</v>
      </c>
      <c r="C11" s="7" t="s">
        <v>76</v>
      </c>
      <c r="D11" s="34" t="s">
        <v>77</v>
      </c>
      <c r="E11" s="2"/>
      <c r="F11" s="2"/>
      <c r="G11" s="2"/>
      <c r="H11" s="31" t="s">
        <v>77</v>
      </c>
      <c r="I11" s="31" t="s">
        <v>78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ht="15.0" customHeight="1">
      <c r="A12" s="2"/>
      <c r="B12" s="12"/>
      <c r="C12" s="7"/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ht="15.0" customHeight="1">
      <c r="A13" s="2"/>
      <c r="B13" s="18" t="s">
        <v>79</v>
      </c>
      <c r="C13" s="7" t="s">
        <v>80</v>
      </c>
      <c r="D13" s="19" t="s">
        <v>81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ht="15.0" customHeight="1">
      <c r="A14" s="2"/>
      <c r="B14" s="12"/>
      <c r="C14" s="7"/>
      <c r="D14" s="22"/>
      <c r="E14" s="2"/>
      <c r="F14" s="2"/>
      <c r="G14" s="2"/>
      <c r="H14" s="35"/>
      <c r="I14" s="35"/>
      <c r="J14" s="35"/>
      <c r="K14" s="35"/>
      <c r="L14" s="3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ht="15.0" customHeight="1">
      <c r="A15" s="2"/>
      <c r="B15" s="18" t="s">
        <v>82</v>
      </c>
      <c r="C15" s="36" t="s">
        <v>83</v>
      </c>
      <c r="D15" s="37" t="s">
        <v>84</v>
      </c>
      <c r="E15" s="2"/>
      <c r="F15" s="2"/>
      <c r="G15" s="2"/>
      <c r="H15" s="38" t="s">
        <v>84</v>
      </c>
      <c r="I15" s="38" t="s">
        <v>85</v>
      </c>
      <c r="J15" s="35"/>
      <c r="K15" s="35"/>
      <c r="L15" s="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ht="15.0" customHeight="1">
      <c r="A16" s="2"/>
      <c r="B16" s="12"/>
      <c r="C16" s="2" t="str">
        <f>HLOOKUP($D$15,$H$15:$I$17,2,0)</f>
        <v>=&gt; zeitnah ermittelter Netzzustand fließt nicht in Allokation ein</v>
      </c>
      <c r="D16" s="39"/>
      <c r="E16" s="2"/>
      <c r="F16" s="2"/>
      <c r="G16" s="2"/>
      <c r="H16" s="35" t="s">
        <v>86</v>
      </c>
      <c r="I16" s="40" t="s">
        <v>87</v>
      </c>
      <c r="J16" s="35"/>
      <c r="K16" s="35"/>
      <c r="L16" s="3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ht="15.0" customHeight="1">
      <c r="A17" s="2"/>
      <c r="B17" s="12"/>
      <c r="C17" s="2" t="str">
        <f>HLOOKUP($D$15,$H$15:$I$17,3,0)</f>
        <v>=&gt; Zeitreihentyp SLPsyn</v>
      </c>
      <c r="D17" s="39"/>
      <c r="E17" s="2"/>
      <c r="F17" s="2"/>
      <c r="G17" s="2"/>
      <c r="H17" s="40" t="s">
        <v>88</v>
      </c>
      <c r="I17" s="40" t="s">
        <v>89</v>
      </c>
      <c r="J17" s="35"/>
      <c r="K17" s="35"/>
      <c r="L17" s="3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ht="15.0" customHeight="1">
      <c r="A18" s="2"/>
      <c r="B18" s="12"/>
      <c r="C18" s="2"/>
      <c r="D18" s="39"/>
      <c r="E18" s="2"/>
      <c r="F18" s="2"/>
      <c r="G18" s="2"/>
      <c r="H18" s="35"/>
      <c r="I18" s="35"/>
      <c r="J18" s="35"/>
      <c r="K18" s="35"/>
      <c r="L18" s="3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ht="15.0" customHeight="1">
      <c r="A19" s="2"/>
      <c r="B19" s="18" t="s">
        <v>90</v>
      </c>
      <c r="C19" s="2" t="s">
        <v>91</v>
      </c>
      <c r="D19" s="37" t="s">
        <v>92</v>
      </c>
      <c r="E19" s="2"/>
      <c r="F19" s="2"/>
      <c r="G19" s="2"/>
      <c r="H19" s="35" t="s">
        <v>92</v>
      </c>
      <c r="I19" s="35" t="s">
        <v>93</v>
      </c>
      <c r="J19" s="35"/>
      <c r="K19" s="2"/>
      <c r="L19" s="3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ht="15.0" customHeight="1">
      <c r="A20" s="2"/>
      <c r="B20" s="18"/>
      <c r="C20" s="2" t="str">
        <f>HLOOKUP(D19,H19:I20,2,0)</f>
        <v>nach TU-München Verfahren</v>
      </c>
      <c r="D20" s="37" t="s">
        <v>94</v>
      </c>
      <c r="E20" s="2"/>
      <c r="F20" s="2"/>
      <c r="G20" s="2"/>
      <c r="H20" s="35" t="s">
        <v>95</v>
      </c>
      <c r="I20" s="2" t="s">
        <v>96</v>
      </c>
      <c r="J20" s="2"/>
      <c r="K20" s="2"/>
      <c r="L20" s="3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ht="15.0" customHeight="1">
      <c r="A21" s="2"/>
      <c r="B21" s="12"/>
      <c r="C21" s="7" t="s">
        <v>97</v>
      </c>
      <c r="D21" s="7" t="str">
        <f>IF(D19=$H$19,L21,IF(D20=$H$21,M21,N21))</f>
        <v>=&gt;  Q(D) = KW  x  h(T, SLP-Typ)  x  F(WT)</v>
      </c>
      <c r="E21" s="2"/>
      <c r="F21" s="2"/>
      <c r="G21" s="2"/>
      <c r="H21" s="35" t="s">
        <v>94</v>
      </c>
      <c r="I21" s="35" t="s">
        <v>98</v>
      </c>
      <c r="J21" s="2"/>
      <c r="K21" s="2"/>
      <c r="L21" s="40" t="s">
        <v>99</v>
      </c>
      <c r="M21" s="40" t="s">
        <v>100</v>
      </c>
      <c r="N21" s="40" t="s">
        <v>101</v>
      </c>
      <c r="O21" s="2"/>
      <c r="P21" s="3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ht="15.0" customHeight="1">
      <c r="A22" s="2"/>
      <c r="B22" s="12"/>
      <c r="C22" s="7"/>
      <c r="D22" s="2"/>
      <c r="E22" s="2"/>
      <c r="F22" s="2"/>
      <c r="G22" s="2"/>
      <c r="H22" s="35"/>
      <c r="I22" s="35"/>
      <c r="J22" s="35"/>
      <c r="K22" s="35"/>
      <c r="L22" s="3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ht="15.0" customHeight="1">
      <c r="A23" s="2"/>
      <c r="B23" s="18" t="s">
        <v>102</v>
      </c>
      <c r="C23" s="41" t="s">
        <v>103</v>
      </c>
      <c r="D23" s="19" t="s">
        <v>104</v>
      </c>
      <c r="E23" s="2"/>
      <c r="F23" s="2"/>
      <c r="G23" s="2"/>
      <c r="H23" s="38" t="s">
        <v>105</v>
      </c>
      <c r="I23" s="38" t="s">
        <v>104</v>
      </c>
      <c r="J23" s="35"/>
      <c r="K23" s="35"/>
      <c r="L23" s="3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ht="15.0" customHeight="1">
      <c r="A24" s="2"/>
      <c r="B24" s="18"/>
      <c r="C24" s="41" t="s">
        <v>106</v>
      </c>
      <c r="D24" s="19" t="s">
        <v>107</v>
      </c>
      <c r="E24" s="2"/>
      <c r="F24" s="2"/>
      <c r="G24" s="2"/>
      <c r="H24" s="42" t="s">
        <v>107</v>
      </c>
      <c r="I24" s="38" t="s">
        <v>108</v>
      </c>
      <c r="J24" s="38" t="s">
        <v>109</v>
      </c>
      <c r="K24" s="35"/>
      <c r="L24" s="3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ht="15.0" customHeight="1">
      <c r="A25" s="2"/>
      <c r="B25" s="12"/>
      <c r="C25" s="2" t="str">
        <f>HLOOKUP(D24,H24:J25,2,0)</f>
        <v>=&gt; Q(Allokation)  =  Q(Synth.);    F(kor) = 1</v>
      </c>
      <c r="D25" s="43">
        <v>1.0</v>
      </c>
      <c r="E25" s="2"/>
      <c r="F25" s="2"/>
      <c r="G25" s="2"/>
      <c r="H25" s="40" t="s">
        <v>110</v>
      </c>
      <c r="I25" s="40" t="s">
        <v>111</v>
      </c>
      <c r="J25" s="40" t="s">
        <v>112</v>
      </c>
      <c r="K25" s="35"/>
      <c r="L25" s="3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ht="15.0" customHeight="1">
      <c r="A26" s="2"/>
      <c r="B26" s="12"/>
      <c r="C26" s="2" t="str">
        <f>HLOOKUP(D24,H24:J26,3,0)</f>
        <v> </v>
      </c>
      <c r="D26" s="26"/>
      <c r="E26" s="2"/>
      <c r="F26" s="2"/>
      <c r="G26" s="2"/>
      <c r="H26" s="40" t="s">
        <v>113</v>
      </c>
      <c r="I26" s="40" t="s">
        <v>114</v>
      </c>
      <c r="J26" s="40" t="s">
        <v>115</v>
      </c>
      <c r="K26" s="35"/>
      <c r="L26" s="3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ht="15.0" customHeight="1">
      <c r="A27" s="2"/>
      <c r="B27" s="12"/>
      <c r="C27" s="7"/>
      <c r="D27" s="2"/>
      <c r="E27" s="2"/>
      <c r="F27" s="2"/>
      <c r="G27" s="2"/>
      <c r="H27" s="35"/>
      <c r="I27" s="35"/>
      <c r="J27" s="35"/>
      <c r="K27" s="35"/>
      <c r="L27" s="3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ht="15.0" customHeight="1">
      <c r="A28" s="2"/>
      <c r="B28" s="18" t="s">
        <v>116</v>
      </c>
      <c r="C28" s="41" t="s">
        <v>117</v>
      </c>
      <c r="D28" s="19" t="s">
        <v>104</v>
      </c>
      <c r="E28" s="2"/>
      <c r="F28" s="2"/>
      <c r="G28" s="2"/>
      <c r="H28" s="38" t="s">
        <v>105</v>
      </c>
      <c r="I28" s="38" t="s">
        <v>104</v>
      </c>
      <c r="J28" s="35"/>
      <c r="K28" s="35"/>
      <c r="L28" s="3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ht="15.0" customHeight="1">
      <c r="A29" s="2"/>
      <c r="B29" s="12"/>
      <c r="C29" s="2" t="str">
        <f>HLOOKUP(D28,$H$28:$I$29,2,0)</f>
        <v>=&gt; Q(Allokation)  =  Q(D-2);  F(opt) = 1</v>
      </c>
      <c r="D29" s="2"/>
      <c r="E29" s="2"/>
      <c r="F29" s="2"/>
      <c r="G29" s="2"/>
      <c r="H29" s="35" t="s">
        <v>118</v>
      </c>
      <c r="I29" s="40" t="s">
        <v>119</v>
      </c>
      <c r="J29" s="35"/>
      <c r="K29" s="35"/>
      <c r="L29" s="3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ht="15.0" customHeight="1">
      <c r="A30" s="2"/>
      <c r="B30" s="12"/>
      <c r="C30" s="2" t="str">
        <f>HLOOKUP(D28,$H$28:$I$30,3,0)</f>
        <v> </v>
      </c>
      <c r="D30" s="2"/>
      <c r="E30" s="2"/>
      <c r="F30" s="2"/>
      <c r="G30" s="2"/>
      <c r="H30" s="40" t="s">
        <v>120</v>
      </c>
      <c r="I30" s="35" t="s">
        <v>113</v>
      </c>
      <c r="J30" s="35"/>
      <c r="K30" s="35"/>
      <c r="L30" s="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ht="15.0" customHeight="1">
      <c r="A31" s="2"/>
      <c r="B31" s="12"/>
      <c r="C31" s="7"/>
      <c r="D31" s="2"/>
      <c r="E31" s="2"/>
      <c r="F31" s="2"/>
      <c r="G31" s="2"/>
      <c r="H31" s="35"/>
      <c r="I31" s="35"/>
      <c r="J31" s="35"/>
      <c r="K31" s="35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ht="15.0" customHeight="1">
      <c r="A32" s="2"/>
      <c r="B32" s="18" t="s">
        <v>121</v>
      </c>
      <c r="C32" s="7" t="s">
        <v>122</v>
      </c>
      <c r="D32" s="19">
        <v>6.0</v>
      </c>
      <c r="E32" s="2"/>
      <c r="F32" s="2"/>
      <c r="G32" s="2"/>
      <c r="H32" s="35"/>
      <c r="I32" s="35"/>
      <c r="J32" s="35"/>
      <c r="K32" s="35"/>
      <c r="L32" s="3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ht="15.0" customHeight="1">
      <c r="A33" s="2"/>
      <c r="B33" s="12"/>
      <c r="C33" s="7"/>
      <c r="D33" s="2"/>
      <c r="E33" s="2"/>
      <c r="F33" s="2"/>
      <c r="G33" s="2"/>
      <c r="H33" s="35"/>
      <c r="I33" s="35"/>
      <c r="J33" s="35"/>
      <c r="K33" s="35"/>
      <c r="L33" s="3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ht="15.0" customHeight="1">
      <c r="A34" s="2"/>
      <c r="B34" s="18" t="s">
        <v>123</v>
      </c>
      <c r="C34" s="7" t="s">
        <v>124</v>
      </c>
      <c r="D34" s="44">
        <v>1500000.0</v>
      </c>
      <c r="E34" s="2" t="s">
        <v>125</v>
      </c>
      <c r="F34" s="2"/>
      <c r="G34" s="2"/>
      <c r="H34" s="2"/>
      <c r="I34" s="35"/>
      <c r="J34" s="35"/>
      <c r="K34" s="35"/>
      <c r="L34" s="35"/>
      <c r="M34" s="3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ht="15.0" customHeight="1">
      <c r="A35" s="2"/>
      <c r="B35" s="2"/>
      <c r="C35" s="2" t="s">
        <v>126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ht="15.0" customHeight="1">
      <c r="A36" s="2"/>
      <c r="B36" s="2"/>
      <c r="C36" s="45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ht="15.0" customHeight="1">
      <c r="A37" s="2"/>
      <c r="B37" s="18" t="s">
        <v>127</v>
      </c>
      <c r="C37" s="7" t="s">
        <v>128</v>
      </c>
      <c r="D37" s="46">
        <v>500.0</v>
      </c>
      <c r="E37" s="2" t="s">
        <v>129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ht="15.0" customHeight="1">
      <c r="A38" s="2"/>
      <c r="B38" s="2"/>
      <c r="C38" s="2" t="s">
        <v>130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ht="15.0" customHeight="1">
      <c r="A39" s="2"/>
      <c r="B39" s="18"/>
      <c r="C39" s="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ht="15.0" customHeight="1">
      <c r="A40" s="2"/>
      <c r="B40" s="18"/>
      <c r="C40" s="7" t="s">
        <v>131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ht="18.0" customHeight="1">
      <c r="A41" s="2"/>
      <c r="B41" s="2"/>
      <c r="C41" s="7" t="s">
        <v>132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ht="18.0" customHeight="1">
      <c r="A42" s="2"/>
      <c r="B42" s="2"/>
      <c r="C42" s="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ht="15.0" customHeight="1">
      <c r="A43" s="2"/>
      <c r="B43" s="12" t="s">
        <v>133</v>
      </c>
      <c r="C43" s="13" t="s">
        <v>134</v>
      </c>
      <c r="D43" s="19">
        <v>1.0</v>
      </c>
      <c r="E43" s="2"/>
      <c r="F43" s="2"/>
      <c r="G43" s="2"/>
      <c r="H43" s="2">
        <v>1.0</v>
      </c>
      <c r="I43" s="2">
        <v>2.0</v>
      </c>
      <c r="J43" s="2">
        <v>3.0</v>
      </c>
      <c r="K43" s="2">
        <v>4.0</v>
      </c>
      <c r="L43" s="2">
        <v>5.0</v>
      </c>
      <c r="M43" s="2">
        <v>6.0</v>
      </c>
      <c r="N43" s="2">
        <v>7.0</v>
      </c>
      <c r="O43" s="2">
        <v>8.0</v>
      </c>
      <c r="P43" s="2">
        <v>9.0</v>
      </c>
      <c r="Q43" s="2">
        <v>10.0</v>
      </c>
      <c r="R43" s="2">
        <v>11.0</v>
      </c>
      <c r="S43" s="2">
        <v>12.0</v>
      </c>
      <c r="T43" s="2">
        <v>13.0</v>
      </c>
      <c r="U43" s="2">
        <v>14.0</v>
      </c>
      <c r="V43" s="2">
        <v>15.0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ht="15.0" customHeight="1">
      <c r="A44" s="2"/>
      <c r="B44" s="12"/>
      <c r="C44" s="7"/>
      <c r="D44" s="2"/>
      <c r="E44" s="2"/>
      <c r="F44" s="2"/>
      <c r="G44" s="2"/>
      <c r="H44" s="2">
        <f t="shared" ref="H44:V44" si="1">IF(H43&lt;=$D$43,H43,"")</f>
        <v>1</v>
      </c>
      <c r="I44" s="2" t="str">
        <f t="shared" si="1"/>
        <v/>
      </c>
      <c r="J44" s="2" t="str">
        <f t="shared" si="1"/>
        <v/>
      </c>
      <c r="K44" s="2" t="str">
        <f t="shared" si="1"/>
        <v/>
      </c>
      <c r="L44" s="2" t="str">
        <f t="shared" si="1"/>
        <v/>
      </c>
      <c r="M44" s="2" t="str">
        <f t="shared" si="1"/>
        <v/>
      </c>
      <c r="N44" s="2" t="str">
        <f t="shared" si="1"/>
        <v/>
      </c>
      <c r="O44" s="2" t="str">
        <f t="shared" si="1"/>
        <v/>
      </c>
      <c r="P44" s="2" t="str">
        <f t="shared" si="1"/>
        <v/>
      </c>
      <c r="Q44" s="2" t="str">
        <f t="shared" si="1"/>
        <v/>
      </c>
      <c r="R44" s="2" t="str">
        <f t="shared" si="1"/>
        <v/>
      </c>
      <c r="S44" s="2" t="str">
        <f t="shared" si="1"/>
        <v/>
      </c>
      <c r="T44" s="2" t="str">
        <f t="shared" si="1"/>
        <v/>
      </c>
      <c r="U44" s="2" t="str">
        <f t="shared" si="1"/>
        <v/>
      </c>
      <c r="V44" s="2" t="str">
        <f t="shared" si="1"/>
        <v/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ht="18.0" customHeight="1">
      <c r="A45" s="2"/>
      <c r="B45" s="2"/>
      <c r="C45" s="12" t="s">
        <v>135</v>
      </c>
      <c r="D45" s="30" t="s">
        <v>37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ht="18.0" customHeight="1">
      <c r="A46" s="2"/>
      <c r="B46" s="2"/>
      <c r="C46" s="12" t="s">
        <v>136</v>
      </c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ht="18.0" customHeight="1">
      <c r="A47" s="2"/>
      <c r="B47" s="2"/>
      <c r="C47" s="12" t="s">
        <v>137</v>
      </c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ht="18.0" customHeight="1">
      <c r="A48" s="2"/>
      <c r="B48" s="2"/>
      <c r="C48" s="12" t="s">
        <v>138</v>
      </c>
      <c r="D48" s="3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ht="18.0" customHeight="1">
      <c r="A49" s="2"/>
      <c r="B49" s="2"/>
      <c r="C49" s="12" t="s">
        <v>139</v>
      </c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ht="18.0" customHeight="1">
      <c r="A50" s="2"/>
      <c r="B50" s="2"/>
      <c r="C50" s="12" t="s">
        <v>140</v>
      </c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ht="18.0" customHeight="1">
      <c r="A51" s="2"/>
      <c r="B51" s="2"/>
      <c r="C51" s="12" t="s">
        <v>141</v>
      </c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ht="18.0" customHeight="1">
      <c r="A52" s="2"/>
      <c r="B52" s="2"/>
      <c r="C52" s="12" t="s">
        <v>142</v>
      </c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ht="18.0" customHeight="1">
      <c r="A53" s="2"/>
      <c r="B53" s="2"/>
      <c r="C53" s="12" t="s">
        <v>143</v>
      </c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ht="18.0" customHeight="1">
      <c r="A54" s="2"/>
      <c r="B54" s="2"/>
      <c r="C54" s="12" t="s">
        <v>144</v>
      </c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ht="18.0" customHeight="1">
      <c r="A55" s="2"/>
      <c r="B55" s="2"/>
      <c r="C55" s="12" t="s">
        <v>145</v>
      </c>
      <c r="D55" s="3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ht="18.0" customHeight="1">
      <c r="A56" s="2"/>
      <c r="B56" s="2"/>
      <c r="C56" s="12" t="s">
        <v>146</v>
      </c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ht="18.0" customHeight="1">
      <c r="A57" s="2"/>
      <c r="B57" s="2"/>
      <c r="C57" s="12" t="s">
        <v>147</v>
      </c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ht="18.0" customHeight="1">
      <c r="A58" s="2"/>
      <c r="B58" s="2"/>
      <c r="C58" s="12" t="s">
        <v>148</v>
      </c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ht="18.0" customHeight="1">
      <c r="A59" s="2"/>
      <c r="B59" s="2"/>
      <c r="C59" s="12" t="s">
        <v>149</v>
      </c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conditionalFormatting sqref="D13">
    <cfRule type="expression" dxfId="1" priority="1">
      <formula>IF(#REF!="Gaspool",1,0)</formula>
    </cfRule>
  </conditionalFormatting>
  <conditionalFormatting sqref="D45:D59">
    <cfRule type="expression" dxfId="0" priority="2">
      <formula>IF(CELL("Zeile",D45)&lt;$D$43+CELL("Zeile",$D$45),1,0)</formula>
    </cfRule>
  </conditionalFormatting>
  <conditionalFormatting sqref="D46:D59">
    <cfRule type="expression" dxfId="0" priority="3">
      <formula>IF(CELL(D46)&lt;$D$33+27,1,0)</formula>
    </cfRule>
  </conditionalFormatting>
  <conditionalFormatting sqref="D20">
    <cfRule type="expression" dxfId="2" priority="4">
      <formula>IF($D$19=$H$19,1,0)</formula>
    </cfRule>
  </conditionalFormatting>
  <conditionalFormatting sqref="D28">
    <cfRule type="expression" dxfId="2" priority="5">
      <formula>IF($D$15="synthetisch",1,0)</formula>
    </cfRule>
  </conditionalFormatting>
  <conditionalFormatting sqref="D25">
    <cfRule type="expression" dxfId="3" priority="6">
      <formula>IF(AND($D$24=$I$24,$D$23=$H$23),1,0)</formula>
    </cfRule>
  </conditionalFormatting>
  <conditionalFormatting sqref="D23:D25">
    <cfRule type="expression" dxfId="2" priority="7">
      <formula>IF($D$15="analytisch",1,0)</formula>
    </cfRule>
  </conditionalFormatting>
  <conditionalFormatting sqref="D24">
    <cfRule type="expression" dxfId="2" priority="8">
      <formula>IF($D$23="nein",1)</formula>
    </cfRule>
  </conditionalFormatting>
  <dataValidations>
    <dataValidation type="list" allowBlank="1" showErrorMessage="1" sqref="D15">
      <formula1>$H$15:$I$15</formula1>
    </dataValidation>
    <dataValidation type="list" allowBlank="1" showErrorMessage="1" sqref="D43">
      <formula1>$H$43:$V$43</formula1>
    </dataValidation>
    <dataValidation type="list" allowBlank="1" showErrorMessage="1" sqref="D23">
      <formula1>$H$23:$I$23</formula1>
    </dataValidation>
    <dataValidation type="list" allowBlank="1" showErrorMessage="1" sqref="D11">
      <formula1>$H$11:$I$11</formula1>
    </dataValidation>
    <dataValidation type="list" allowBlank="1" showErrorMessage="1" sqref="D24">
      <formula1>$H$24:$J$24</formula1>
    </dataValidation>
    <dataValidation type="decimal" allowBlank="1" showErrorMessage="1" sqref="D32">
      <formula1>1.0</formula1>
      <formula2>200.0</formula2>
    </dataValidation>
    <dataValidation type="list" allowBlank="1" showErrorMessage="1" sqref="D19">
      <formula1>$H$19:$I$19</formula1>
    </dataValidation>
    <dataValidation type="list" allowBlank="1" showErrorMessage="1" sqref="D28">
      <formula1>$H$28:$I$28</formula1>
    </dataValidation>
    <dataValidation type="list" allowBlank="1" showErrorMessage="1" sqref="D20">
      <formula1>$H$21:$I$21</formula1>
    </dataValidation>
  </dataValidations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43"/>
    <col customWidth="1" min="3" max="3" width="37.57"/>
    <col customWidth="1" min="4" max="4" width="12.57"/>
    <col customWidth="1" min="5" max="5" width="22.0"/>
    <col customWidth="1" min="6" max="14" width="12.71"/>
    <col customWidth="1" min="15" max="15" width="34.29"/>
    <col customWidth="1" hidden="1" min="16" max="18" width="7.29"/>
    <col customWidth="1" hidden="1" min="19" max="19" width="13.43"/>
    <col customWidth="1" hidden="1" min="20" max="20" width="23.57"/>
    <col customWidth="1" hidden="1" min="21" max="21" width="5.43"/>
    <col customWidth="1" hidden="1" min="22" max="22" width="5.0"/>
    <col customWidth="1" hidden="1" min="23" max="23" width="5.29"/>
    <col customWidth="1" hidden="1" min="24" max="24" width="5.0"/>
    <col customWidth="1" hidden="1" min="25" max="25" width="8.29"/>
    <col customWidth="1" hidden="1" min="26" max="26" width="11.71"/>
    <col customWidth="1" hidden="1" min="27" max="27" width="8.71"/>
    <col customWidth="1" hidden="1" min="28" max="29" width="11.0"/>
    <col customWidth="1" hidden="1" min="30" max="36" width="4.0"/>
    <col customWidth="1" hidden="1" min="37" max="37" width="4.43"/>
    <col customWidth="1" hidden="1" min="38" max="38" width="4.0"/>
    <col customWidth="1" hidden="1" min="39" max="47" width="4.43"/>
    <col customWidth="1" hidden="1" min="48" max="48" width="4.0"/>
    <col customWidth="1" hidden="1" min="49" max="56" width="10.71"/>
  </cols>
  <sheetData>
    <row r="1" ht="75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ht="14.25" customHeight="1">
      <c r="A2" s="2"/>
      <c r="B2" s="1" t="s">
        <v>150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ht="15.0" customHeight="1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ht="14.25" customHeight="1">
      <c r="A4" s="2"/>
      <c r="B4" s="2"/>
      <c r="C4" s="13" t="s">
        <v>72</v>
      </c>
      <c r="D4" s="2"/>
      <c r="E4" s="2" t="str">
        <f>Netzbetreiber!D9</f>
        <v>Gasversorgung Görlitz GmbH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ht="14.25" customHeight="1">
      <c r="A5" s="2"/>
      <c r="B5" s="2"/>
      <c r="C5" s="13" t="s">
        <v>73</v>
      </c>
      <c r="D5" s="2"/>
      <c r="E5" s="2" t="str">
        <f>Netzbetreiber!D28</f>
        <v>Görlitz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ht="14.25" customHeight="1">
      <c r="A6" s="2"/>
      <c r="B6" s="2"/>
      <c r="C6" s="13" t="s">
        <v>74</v>
      </c>
      <c r="D6" s="2"/>
      <c r="E6" s="32">
        <f>Netzbetreiber!D11</f>
        <v>9870020700000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ht="14.25" customHeight="1">
      <c r="A7" s="2"/>
      <c r="B7" s="2"/>
      <c r="C7" s="13" t="s">
        <v>75</v>
      </c>
      <c r="D7" s="2"/>
      <c r="E7" s="33">
        <f>Netzbetreiber!D6</f>
        <v>45261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ht="14.25" customHeight="1">
      <c r="A8" s="2"/>
      <c r="B8" s="2"/>
      <c r="C8" s="2"/>
      <c r="D8" s="2"/>
      <c r="E8" s="2"/>
      <c r="F8" s="2"/>
      <c r="G8" s="2"/>
      <c r="H8" s="15" t="s">
        <v>151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ht="14.25" customHeight="1">
      <c r="A9" s="2"/>
      <c r="B9" s="2"/>
      <c r="C9" s="13" t="s">
        <v>152</v>
      </c>
      <c r="D9" s="2"/>
      <c r="E9" s="2"/>
      <c r="F9" s="47">
        <f>'SLP-Verfahren'!D43</f>
        <v>1</v>
      </c>
      <c r="G9" s="2"/>
      <c r="H9" s="48" t="s">
        <v>153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ht="14.25" customHeight="1">
      <c r="A10" s="2"/>
      <c r="B10" s="2"/>
      <c r="C10" s="13" t="s">
        <v>154</v>
      </c>
      <c r="D10" s="2"/>
      <c r="E10" s="2"/>
      <c r="F10" s="49">
        <v>1.0</v>
      </c>
      <c r="G10" s="2"/>
      <c r="H10" s="48" t="s">
        <v>155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ht="14.25" customHeight="1">
      <c r="A11" s="2"/>
      <c r="B11" s="2"/>
      <c r="C11" s="13" t="s">
        <v>156</v>
      </c>
      <c r="D11" s="2"/>
      <c r="E11" s="2"/>
      <c r="F11" s="50" t="str">
        <f t="array" ref="F11">INDEX('SLP-Verfahren'!D45:D59,'SLP-Temp-Gebiet #01'!F10)</f>
        <v>Görlitz</v>
      </c>
      <c r="G11" s="51"/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ht="18.0" customHeight="1">
      <c r="A13" s="2"/>
      <c r="B13" s="2"/>
      <c r="C13" s="52" t="s">
        <v>157</v>
      </c>
      <c r="F13" s="12" t="s">
        <v>158</v>
      </c>
      <c r="G13" s="2" t="s">
        <v>159</v>
      </c>
      <c r="H13" s="53" t="s">
        <v>160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ht="19.5" customHeight="1">
      <c r="A14" s="2"/>
      <c r="B14" s="2"/>
      <c r="C14" s="54" t="s">
        <v>161</v>
      </c>
      <c r="E14" s="18" t="s">
        <v>162</v>
      </c>
      <c r="F14" s="55" t="s">
        <v>102</v>
      </c>
      <c r="G14" s="56" t="s">
        <v>163</v>
      </c>
      <c r="H14" s="57">
        <v>0.0</v>
      </c>
      <c r="I14" s="2"/>
      <c r="J14" s="2"/>
      <c r="K14" s="2"/>
      <c r="L14" s="2"/>
      <c r="M14" s="2"/>
      <c r="N14" s="2"/>
      <c r="O14" s="31" t="s">
        <v>164</v>
      </c>
      <c r="P14" s="2"/>
      <c r="Q14" s="2"/>
      <c r="R14" s="2" t="s">
        <v>165</v>
      </c>
      <c r="S14" s="2" t="s">
        <v>166</v>
      </c>
      <c r="T14" s="2" t="s">
        <v>167</v>
      </c>
      <c r="U14" s="2" t="s">
        <v>168</v>
      </c>
      <c r="V14" s="2" t="s">
        <v>169</v>
      </c>
      <c r="W14" s="2" t="s">
        <v>170</v>
      </c>
      <c r="X14" s="2" t="s">
        <v>171</v>
      </c>
      <c r="Y14" s="2" t="s">
        <v>172</v>
      </c>
      <c r="Z14" s="2" t="s">
        <v>173</v>
      </c>
      <c r="AA14" s="2" t="s">
        <v>163</v>
      </c>
      <c r="AB14" s="2" t="s">
        <v>174</v>
      </c>
      <c r="AC14" s="2" t="s">
        <v>175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ht="19.5" customHeight="1">
      <c r="A15" s="2"/>
      <c r="B15" s="2"/>
      <c r="C15" s="54" t="s">
        <v>176</v>
      </c>
      <c r="E15" s="18" t="s">
        <v>162</v>
      </c>
      <c r="F15" s="55" t="s">
        <v>25</v>
      </c>
      <c r="G15" s="56" t="s">
        <v>167</v>
      </c>
      <c r="H15" s="57">
        <v>0.0</v>
      </c>
      <c r="I15" s="2"/>
      <c r="J15" s="2"/>
      <c r="K15" s="2"/>
      <c r="L15" s="2"/>
      <c r="M15" s="2"/>
      <c r="N15" s="2"/>
      <c r="O15" s="58"/>
      <c r="P15" s="2"/>
      <c r="Q15" s="2"/>
      <c r="R15" s="59" t="s">
        <v>25</v>
      </c>
      <c r="S15" s="59" t="s">
        <v>28</v>
      </c>
      <c r="T15" s="59" t="s">
        <v>30</v>
      </c>
      <c r="U15" s="59" t="s">
        <v>33</v>
      </c>
      <c r="V15" s="59" t="s">
        <v>35</v>
      </c>
      <c r="W15" s="59" t="s">
        <v>38</v>
      </c>
      <c r="X15" s="59" t="s">
        <v>41</v>
      </c>
      <c r="Y15" s="59" t="s">
        <v>44</v>
      </c>
      <c r="Z15" s="59" t="s">
        <v>46</v>
      </c>
      <c r="AA15" s="59" t="s">
        <v>48</v>
      </c>
      <c r="AB15" s="59" t="s">
        <v>177</v>
      </c>
      <c r="AC15" s="59" t="s">
        <v>79</v>
      </c>
      <c r="AD15" s="59" t="s">
        <v>82</v>
      </c>
      <c r="AE15" s="59" t="s">
        <v>90</v>
      </c>
      <c r="AF15" s="59" t="s">
        <v>102</v>
      </c>
      <c r="AG15" s="59" t="s">
        <v>116</v>
      </c>
      <c r="AH15" s="59" t="s">
        <v>121</v>
      </c>
      <c r="AI15" s="59" t="s">
        <v>123</v>
      </c>
      <c r="AJ15" s="59" t="s">
        <v>127</v>
      </c>
      <c r="AK15" s="59" t="s">
        <v>133</v>
      </c>
      <c r="AL15" s="59" t="s">
        <v>178</v>
      </c>
      <c r="AM15" s="59" t="s">
        <v>179</v>
      </c>
      <c r="AN15" s="59" t="s">
        <v>180</v>
      </c>
      <c r="AO15" s="59" t="s">
        <v>181</v>
      </c>
      <c r="AP15" s="59" t="s">
        <v>182</v>
      </c>
      <c r="AQ15" s="59" t="s">
        <v>183</v>
      </c>
      <c r="AR15" s="59" t="s">
        <v>184</v>
      </c>
      <c r="AS15" s="59" t="s">
        <v>185</v>
      </c>
      <c r="AT15" s="59" t="s">
        <v>186</v>
      </c>
      <c r="AU15" s="59" t="s">
        <v>187</v>
      </c>
      <c r="AV15" s="59" t="s">
        <v>188</v>
      </c>
      <c r="AW15" s="59"/>
      <c r="AX15" s="59"/>
      <c r="AY15" s="59"/>
      <c r="AZ15" s="59"/>
      <c r="BA15" s="59"/>
      <c r="BB15" s="59"/>
      <c r="BC15" s="59"/>
      <c r="BD15" s="59"/>
    </row>
    <row r="16" ht="19.5" customHeight="1">
      <c r="A16" s="2"/>
      <c r="B16" s="2"/>
      <c r="C16" s="54"/>
      <c r="D16" s="5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0"/>
      <c r="S16" s="60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ht="19.5" customHeight="1">
      <c r="A17" s="2"/>
      <c r="B17" s="61" t="s">
        <v>189</v>
      </c>
      <c r="C17" s="2"/>
      <c r="D17" s="5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0"/>
      <c r="S17" s="6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ht="14.25" customHeight="1">
      <c r="A18" s="2"/>
      <c r="B18" s="2"/>
      <c r="C18" s="13" t="s">
        <v>190</v>
      </c>
      <c r="D18" s="2"/>
      <c r="E18" s="2"/>
      <c r="F18" s="37">
        <v>1.0</v>
      </c>
      <c r="G18" s="2"/>
      <c r="H18" s="2"/>
      <c r="I18" s="4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ht="15.0" customHeight="1">
      <c r="A19" s="2"/>
      <c r="B19" s="2"/>
      <c r="C19" s="2"/>
      <c r="D19" s="2"/>
      <c r="E19" s="26">
        <f>IF(E20&gt;$F$18,0,1)</f>
        <v>1</v>
      </c>
      <c r="F19" s="26" t="b">
        <f>E23=IF(F20&gt;$F$18,0,1)</f>
        <v>0</v>
      </c>
      <c r="G19" s="26">
        <f t="shared" ref="G19:N19" si="1">IF(G20&gt;$F$18,0,1)</f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L19" s="26">
        <f t="shared" si="1"/>
        <v>0</v>
      </c>
      <c r="M19" s="26">
        <f t="shared" si="1"/>
        <v>0</v>
      </c>
      <c r="N19" s="26">
        <f t="shared" si="1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ht="33.75" customHeight="1">
      <c r="A20" s="2"/>
      <c r="B20" s="2"/>
      <c r="C20" s="62" t="s">
        <v>191</v>
      </c>
      <c r="D20" s="63" t="s">
        <v>192</v>
      </c>
      <c r="E20" s="64">
        <v>1.0</v>
      </c>
      <c r="F20" s="64">
        <v>2.0</v>
      </c>
      <c r="G20" s="64">
        <v>3.0</v>
      </c>
      <c r="H20" s="64">
        <v>4.0</v>
      </c>
      <c r="I20" s="64">
        <v>5.0</v>
      </c>
      <c r="J20" s="64">
        <v>6.0</v>
      </c>
      <c r="K20" s="64">
        <v>7.0</v>
      </c>
      <c r="L20" s="64">
        <v>8.0</v>
      </c>
      <c r="M20" s="64">
        <v>9.0</v>
      </c>
      <c r="N20" s="64">
        <v>10.0</v>
      </c>
      <c r="O20" s="65" t="s">
        <v>193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ht="14.25" customHeight="1">
      <c r="A21" s="2"/>
      <c r="B21" s="12"/>
      <c r="C21" s="66" t="s">
        <v>194</v>
      </c>
      <c r="D21" s="30" t="s">
        <v>195</v>
      </c>
      <c r="E21" s="67">
        <f>1-SUMPRODUCT(F19:N19,F21:N21)</f>
        <v>1</v>
      </c>
      <c r="F21" s="67">
        <f t="shared" ref="F21:N21" si="2">ROUND(F22/$D$22,4)</f>
        <v>1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9"/>
      <c r="P21" s="2"/>
      <c r="Q21" s="1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ht="14.25" customHeight="1">
      <c r="A22" s="2"/>
      <c r="B22" s="12"/>
      <c r="C22" s="66" t="s">
        <v>196</v>
      </c>
      <c r="D22" s="68">
        <f>SUMPRODUCT(E22:N22,E19:N19)</f>
        <v>1</v>
      </c>
      <c r="E22" s="67">
        <v>1.0</v>
      </c>
      <c r="F22" s="67">
        <v>1.0</v>
      </c>
      <c r="G22" s="68"/>
      <c r="H22" s="68"/>
      <c r="I22" s="68"/>
      <c r="J22" s="68"/>
      <c r="K22" s="68"/>
      <c r="L22" s="68"/>
      <c r="M22" s="68"/>
      <c r="N22" s="68"/>
      <c r="O22" s="69" t="s">
        <v>197</v>
      </c>
      <c r="P22" s="2"/>
      <c r="Q22" s="1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ht="14.25" customHeight="1">
      <c r="A23" s="2"/>
      <c r="B23" s="12"/>
      <c r="C23" s="66" t="s">
        <v>198</v>
      </c>
      <c r="D23" s="70"/>
      <c r="E23" s="71" t="s">
        <v>199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71" t="s">
        <v>200</v>
      </c>
      <c r="M23" s="71" t="s">
        <v>200</v>
      </c>
      <c r="N23" s="71" t="s">
        <v>200</v>
      </c>
      <c r="O23" s="69" t="s">
        <v>201</v>
      </c>
      <c r="P23" s="2"/>
      <c r="Q23" s="12"/>
      <c r="R23" s="2" t="s">
        <v>200</v>
      </c>
      <c r="S23" s="2" t="s">
        <v>199</v>
      </c>
      <c r="T23" s="72" t="str">
        <f>O15</f>
        <v/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ht="14.25" customHeight="1">
      <c r="A24" s="2"/>
      <c r="B24" s="12"/>
      <c r="C24" s="66" t="s">
        <v>202</v>
      </c>
      <c r="D24" s="70"/>
      <c r="E24" s="71" t="s">
        <v>203</v>
      </c>
      <c r="F24" s="71" t="s">
        <v>204</v>
      </c>
      <c r="G24" s="71"/>
      <c r="H24" s="71"/>
      <c r="I24" s="71"/>
      <c r="J24" s="71"/>
      <c r="K24" s="71"/>
      <c r="L24" s="71"/>
      <c r="M24" s="71"/>
      <c r="N24" s="71"/>
      <c r="O24" s="69" t="s">
        <v>205</v>
      </c>
      <c r="P24" s="2"/>
      <c r="Q24" s="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ht="14.25" customHeight="1">
      <c r="A25" s="2"/>
      <c r="B25" s="12"/>
      <c r="C25" s="66" t="s">
        <v>206</v>
      </c>
      <c r="D25" s="70"/>
      <c r="E25" s="71">
        <v>9499.0</v>
      </c>
      <c r="F25" s="71" t="s">
        <v>207</v>
      </c>
      <c r="G25" s="71"/>
      <c r="H25" s="71"/>
      <c r="I25" s="71"/>
      <c r="J25" s="71"/>
      <c r="K25" s="71"/>
      <c r="L25" s="71"/>
      <c r="M25" s="71"/>
      <c r="N25" s="71"/>
      <c r="O25" s="69" t="s">
        <v>208</v>
      </c>
      <c r="P25" s="2"/>
      <c r="Q25" s="12"/>
      <c r="R25" s="2" t="s">
        <v>209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ht="14.25" customHeight="1">
      <c r="A26" s="2"/>
      <c r="B26" s="12"/>
      <c r="C26" s="66" t="s">
        <v>210</v>
      </c>
      <c r="D26" s="70"/>
      <c r="E26" s="73" t="s">
        <v>211</v>
      </c>
      <c r="F26" s="71" t="s">
        <v>212</v>
      </c>
      <c r="G26" s="71" t="s">
        <v>212</v>
      </c>
      <c r="H26" s="71" t="s">
        <v>212</v>
      </c>
      <c r="I26" s="71" t="s">
        <v>212</v>
      </c>
      <c r="J26" s="71" t="s">
        <v>212</v>
      </c>
      <c r="K26" s="71" t="s">
        <v>212</v>
      </c>
      <c r="L26" s="71" t="s">
        <v>212</v>
      </c>
      <c r="M26" s="71" t="s">
        <v>212</v>
      </c>
      <c r="N26" s="71" t="s">
        <v>212</v>
      </c>
      <c r="O26" s="69" t="s">
        <v>201</v>
      </c>
      <c r="P26" s="2"/>
      <c r="Q26" s="12"/>
      <c r="R26" s="2" t="s">
        <v>212</v>
      </c>
      <c r="S26" s="2" t="s">
        <v>213</v>
      </c>
      <c r="T26" s="2" t="s">
        <v>211</v>
      </c>
      <c r="U26" s="2" t="s">
        <v>214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ht="14.25" customHeight="1">
      <c r="A27" s="2"/>
      <c r="B27" s="12"/>
      <c r="C27" s="66" t="s">
        <v>215</v>
      </c>
      <c r="D27" s="70"/>
      <c r="E27" s="70" t="str">
        <f>IF(E26="Individuelle GPT",CONCATENATE(Netzbetreiber!$D$11,'SLP-Temp-Gebiet #01'!E25,"B"),IF('SLP-Temp-Gebiet #01'!E26="Allgemeine GPT",CONCATENATE(Netzbetreiber!$D$11,'SLP-Temp-Gebiet #01'!E25,"A"),""))</f>
        <v>98700207000009499A</v>
      </c>
      <c r="F27" s="70" t="str">
        <f>IF(F26="Individuelle GPT",CONCATENATE(Netzbetreiber!$D$11,'SLP-Temp-Gebiet #01'!F25,"B"),IF('SLP-Temp-Gebiet #01'!F26="Allgemeine GPT",CONCATENATE(Netzbetreiber!$D$11,'SLP-Temp-Gebiet #01'!F25,"A"),""))</f>
        <v/>
      </c>
      <c r="G27" s="70" t="str">
        <f>IF(G26="Individuelle GPT",CONCATENATE(Netzbetreiber!$D$11,'SLP-Temp-Gebiet #01'!G25,"B"),IF('SLP-Temp-Gebiet #01'!G26="Allgemeine GPT",CONCATENATE(Netzbetreiber!$D$11,'SLP-Temp-Gebiet #01'!G25,"A"),""))</f>
        <v/>
      </c>
      <c r="H27" s="70" t="str">
        <f>IF(H26="Individuelle GPT",CONCATENATE(Netzbetreiber!$D$11,'SLP-Temp-Gebiet #01'!H25,"B"),IF('SLP-Temp-Gebiet #01'!H26="Allgemeine GPT",CONCATENATE(Netzbetreiber!$D$11,'SLP-Temp-Gebiet #01'!H25,"A"),""))</f>
        <v/>
      </c>
      <c r="I27" s="70" t="str">
        <f>IF(I26="Individuelle GPT",CONCATENATE(Netzbetreiber!$D$11,'SLP-Temp-Gebiet #01'!I25,"B"),IF('SLP-Temp-Gebiet #01'!I26="Allgemeine GPT",CONCATENATE(Netzbetreiber!$D$11,'SLP-Temp-Gebiet #01'!I25,"A"),""))</f>
        <v/>
      </c>
      <c r="J27" s="70" t="str">
        <f>IF(J26="Individuelle GPT",CONCATENATE(Netzbetreiber!$D$11,'SLP-Temp-Gebiet #01'!J25,"B"),IF('SLP-Temp-Gebiet #01'!J26="Allgemeine GPT",CONCATENATE(Netzbetreiber!$D$11,'SLP-Temp-Gebiet #01'!J25,"A"),""))</f>
        <v/>
      </c>
      <c r="K27" s="70" t="str">
        <f>IF(K26="Individuelle GPT",CONCATENATE(Netzbetreiber!$D$11,'SLP-Temp-Gebiet #01'!K25,"B"),IF('SLP-Temp-Gebiet #01'!K26="Allgemeine GPT",CONCATENATE(Netzbetreiber!$D$11,'SLP-Temp-Gebiet #01'!K25,"A"),""))</f>
        <v/>
      </c>
      <c r="L27" s="70" t="str">
        <f>IF(L26="Individuelle GPT",CONCATENATE(Netzbetreiber!$D$11,'SLP-Temp-Gebiet #01'!L25,"B"),IF('SLP-Temp-Gebiet #01'!L26="Allgemeine GPT",CONCATENATE(Netzbetreiber!$D$11,'SLP-Temp-Gebiet #01'!L25,"A"),""))</f>
        <v/>
      </c>
      <c r="M27" s="70" t="str">
        <f>IF(M26="Individuelle GPT",CONCATENATE(Netzbetreiber!$D$11,'SLP-Temp-Gebiet #01'!M25,"B"),IF('SLP-Temp-Gebiet #01'!M26="Allgemeine GPT",CONCATENATE(Netzbetreiber!$D$11,'SLP-Temp-Gebiet #01'!M25,"A"),""))</f>
        <v/>
      </c>
      <c r="N27" s="70" t="str">
        <f>IF(N26="Individuelle GPT",CONCATENATE(Netzbetreiber!$D$11,'SLP-Temp-Gebiet #01'!N25,"B"),IF('SLP-Temp-Gebiet #01'!N26="Allgemeine GPT",CONCATENATE(Netzbetreiber!$D$11,'SLP-Temp-Gebiet #01'!N25,"A"),""))</f>
        <v/>
      </c>
      <c r="O27" s="69" t="s">
        <v>208</v>
      </c>
      <c r="P27" s="2"/>
      <c r="Q27" s="12"/>
      <c r="R27" s="2" t="s">
        <v>212</v>
      </c>
      <c r="S27" s="2" t="s">
        <v>214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ht="14.25" customHeight="1">
      <c r="A28" s="2"/>
      <c r="B28" s="12"/>
      <c r="C28" s="7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ht="14.25" customHeight="1">
      <c r="A29" s="2"/>
      <c r="B29" s="2"/>
      <c r="C29" s="13" t="s">
        <v>216</v>
      </c>
      <c r="D29" s="2"/>
      <c r="E29" s="2"/>
      <c r="F29" s="75">
        <v>1.0</v>
      </c>
      <c r="G29" s="2"/>
      <c r="H29" s="2"/>
      <c r="I29" s="4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ht="15.0" customHeight="1">
      <c r="A30" s="2"/>
      <c r="B30" s="2"/>
      <c r="C30" s="2"/>
      <c r="D30" s="2"/>
      <c r="E30" s="26">
        <f t="shared" ref="E30:N30" si="3">IF(E31&gt;$F$29,0,1)</f>
        <v>1</v>
      </c>
      <c r="F30" s="26">
        <f t="shared" si="3"/>
        <v>0</v>
      </c>
      <c r="G30" s="26">
        <f t="shared" si="3"/>
        <v>0</v>
      </c>
      <c r="H30" s="26">
        <f t="shared" si="3"/>
        <v>0</v>
      </c>
      <c r="I30" s="26">
        <f t="shared" si="3"/>
        <v>0</v>
      </c>
      <c r="J30" s="26">
        <f t="shared" si="3"/>
        <v>0</v>
      </c>
      <c r="K30" s="26">
        <f t="shared" si="3"/>
        <v>0</v>
      </c>
      <c r="L30" s="26">
        <f t="shared" si="3"/>
        <v>0</v>
      </c>
      <c r="M30" s="26">
        <f t="shared" si="3"/>
        <v>0</v>
      </c>
      <c r="N30" s="26">
        <f t="shared" si="3"/>
        <v>0</v>
      </c>
      <c r="O30" s="2"/>
      <c r="P30" s="2"/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ht="14.25" customHeight="1">
      <c r="A31" s="2"/>
      <c r="B31" s="12"/>
      <c r="C31" s="62" t="s">
        <v>217</v>
      </c>
      <c r="D31" s="63" t="s">
        <v>218</v>
      </c>
      <c r="E31" s="76">
        <v>1.0</v>
      </c>
      <c r="F31" s="76">
        <v>2.0</v>
      </c>
      <c r="G31" s="76">
        <v>3.0</v>
      </c>
      <c r="H31" s="76">
        <v>4.0</v>
      </c>
      <c r="I31" s="76">
        <v>5.0</v>
      </c>
      <c r="J31" s="76">
        <v>6.0</v>
      </c>
      <c r="K31" s="76">
        <v>7.0</v>
      </c>
      <c r="L31" s="76">
        <v>8.0</v>
      </c>
      <c r="M31" s="76">
        <v>9.0</v>
      </c>
      <c r="N31" s="76">
        <v>10.0</v>
      </c>
      <c r="O31" s="65" t="s">
        <v>193</v>
      </c>
      <c r="P31" s="2"/>
      <c r="Q31" s="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ht="14.25" customHeight="1">
      <c r="A32" s="2"/>
      <c r="B32" s="12"/>
      <c r="C32" s="66" t="s">
        <v>219</v>
      </c>
      <c r="D32" s="68" t="s">
        <v>220</v>
      </c>
      <c r="E32" s="77">
        <f>1-SUMPRODUCT(F30:N30,F32:N32)</f>
        <v>1</v>
      </c>
      <c r="F32" s="77">
        <f t="shared" ref="F32:N32" si="4">ROUND(F33/$D$33,4)</f>
        <v>0.5</v>
      </c>
      <c r="G32" s="77">
        <f t="shared" si="4"/>
        <v>0.25</v>
      </c>
      <c r="H32" s="77">
        <f t="shared" si="4"/>
        <v>0.125</v>
      </c>
      <c r="I32" s="77">
        <f t="shared" si="4"/>
        <v>0</v>
      </c>
      <c r="J32" s="77">
        <f t="shared" si="4"/>
        <v>0</v>
      </c>
      <c r="K32" s="77">
        <f t="shared" si="4"/>
        <v>0</v>
      </c>
      <c r="L32" s="77">
        <f t="shared" si="4"/>
        <v>0</v>
      </c>
      <c r="M32" s="77">
        <f t="shared" si="4"/>
        <v>0</v>
      </c>
      <c r="N32" s="77">
        <f t="shared" si="4"/>
        <v>0</v>
      </c>
      <c r="O32" s="69"/>
      <c r="P32" s="2"/>
      <c r="Q32" s="1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ht="14.25" customHeight="1">
      <c r="A33" s="2"/>
      <c r="B33" s="12"/>
      <c r="C33" s="66" t="s">
        <v>221</v>
      </c>
      <c r="D33" s="67">
        <f>SUMPRODUCT(E33:N33,E30:N30)</f>
        <v>1</v>
      </c>
      <c r="E33" s="77">
        <v>1.0</v>
      </c>
      <c r="F33" s="77">
        <v>0.5</v>
      </c>
      <c r="G33" s="77">
        <v>0.25</v>
      </c>
      <c r="H33" s="77">
        <v>0.125</v>
      </c>
      <c r="I33" s="78"/>
      <c r="J33" s="78"/>
      <c r="K33" s="78"/>
      <c r="L33" s="78"/>
      <c r="M33" s="78"/>
      <c r="N33" s="78"/>
      <c r="O33" s="69" t="s">
        <v>197</v>
      </c>
      <c r="P33" s="2"/>
      <c r="Q33" s="1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ht="14.25" customHeight="1">
      <c r="A34" s="2"/>
      <c r="B34" s="12"/>
      <c r="C34" s="66" t="s">
        <v>222</v>
      </c>
      <c r="D34" s="30" t="s">
        <v>223</v>
      </c>
      <c r="E34" s="71" t="s">
        <v>224</v>
      </c>
      <c r="F34" s="71" t="s">
        <v>225</v>
      </c>
      <c r="G34" s="71" t="s">
        <v>226</v>
      </c>
      <c r="H34" s="71" t="s">
        <v>227</v>
      </c>
      <c r="I34" s="71"/>
      <c r="J34" s="71"/>
      <c r="K34" s="71"/>
      <c r="L34" s="71"/>
      <c r="M34" s="71"/>
      <c r="N34" s="71"/>
      <c r="O34" s="69" t="s">
        <v>201</v>
      </c>
      <c r="P34" s="2"/>
      <c r="Q34" s="12"/>
      <c r="R34" s="2" t="s">
        <v>224</v>
      </c>
      <c r="S34" s="2" t="s">
        <v>225</v>
      </c>
      <c r="T34" s="2" t="s">
        <v>226</v>
      </c>
      <c r="U34" s="2" t="s">
        <v>227</v>
      </c>
      <c r="V34" s="2" t="s">
        <v>228</v>
      </c>
      <c r="W34" s="2" t="s">
        <v>229</v>
      </c>
      <c r="X34" s="2" t="s">
        <v>230</v>
      </c>
      <c r="Y34" s="2" t="s">
        <v>231</v>
      </c>
      <c r="Z34" s="2" t="s">
        <v>232</v>
      </c>
      <c r="AA34" s="2" t="s">
        <v>233</v>
      </c>
      <c r="AB34" s="2" t="s">
        <v>234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ht="14.25" customHeight="1">
      <c r="A35" s="2"/>
      <c r="B35" s="12"/>
      <c r="C35" s="66" t="s">
        <v>235</v>
      </c>
      <c r="D35" s="30" t="s">
        <v>236</v>
      </c>
      <c r="E35" s="71" t="s">
        <v>237</v>
      </c>
      <c r="F35" s="71" t="s">
        <v>237</v>
      </c>
      <c r="G35" s="71" t="s">
        <v>237</v>
      </c>
      <c r="H35" s="71" t="s">
        <v>237</v>
      </c>
      <c r="I35" s="79"/>
      <c r="J35" s="79"/>
      <c r="K35" s="79"/>
      <c r="L35" s="79"/>
      <c r="M35" s="79"/>
      <c r="N35" s="79"/>
      <c r="O35" s="69" t="s">
        <v>201</v>
      </c>
      <c r="P35" s="2"/>
      <c r="Q35" s="12"/>
      <c r="R35" s="2" t="s">
        <v>237</v>
      </c>
      <c r="S35" s="2" t="s">
        <v>238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ht="14.25" customHeight="1">
      <c r="A36" s="2"/>
      <c r="B36" s="12"/>
      <c r="C36" s="66" t="s">
        <v>239</v>
      </c>
      <c r="D36" s="30" t="s">
        <v>240</v>
      </c>
      <c r="E36" s="71" t="s">
        <v>241</v>
      </c>
      <c r="F36" s="71" t="s">
        <v>241</v>
      </c>
      <c r="G36" s="71" t="s">
        <v>241</v>
      </c>
      <c r="H36" s="71" t="s">
        <v>241</v>
      </c>
      <c r="I36" s="71" t="s">
        <v>241</v>
      </c>
      <c r="J36" s="71" t="s">
        <v>241</v>
      </c>
      <c r="K36" s="71" t="s">
        <v>241</v>
      </c>
      <c r="L36" s="71" t="s">
        <v>241</v>
      </c>
      <c r="M36" s="71" t="s">
        <v>241</v>
      </c>
      <c r="N36" s="71" t="s">
        <v>241</v>
      </c>
      <c r="O36" s="69" t="s">
        <v>201</v>
      </c>
      <c r="P36" s="2"/>
      <c r="Q36" s="12"/>
      <c r="R36" s="2" t="s">
        <v>241</v>
      </c>
      <c r="S36" s="2" t="s">
        <v>242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ht="14.25" customHeight="1">
      <c r="A37" s="2"/>
      <c r="B37" s="12"/>
      <c r="C37" s="70" t="s">
        <v>243</v>
      </c>
      <c r="D37" s="80" t="s">
        <v>244</v>
      </c>
      <c r="E37" s="79" t="s">
        <v>245</v>
      </c>
      <c r="F37" s="79" t="s">
        <v>245</v>
      </c>
      <c r="G37" s="79" t="s">
        <v>246</v>
      </c>
      <c r="H37" s="79" t="s">
        <v>246</v>
      </c>
      <c r="I37" s="79"/>
      <c r="J37" s="79"/>
      <c r="K37" s="79"/>
      <c r="L37" s="79"/>
      <c r="M37" s="79"/>
      <c r="N37" s="79"/>
      <c r="O37" s="69" t="s">
        <v>201</v>
      </c>
      <c r="P37" s="2"/>
      <c r="Q37" s="12"/>
      <c r="R37" s="2" t="s">
        <v>246</v>
      </c>
      <c r="S37" s="2" t="s">
        <v>245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ht="14.25" customHeight="1">
      <c r="A39" s="2"/>
      <c r="B39" s="2"/>
      <c r="C39" s="81" t="s">
        <v>247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ht="14.25" customHeight="1">
      <c r="A40" s="2"/>
      <c r="B40" s="2"/>
      <c r="C40" s="84" t="s">
        <v>248</v>
      </c>
      <c r="D40" s="85"/>
      <c r="E40" s="85" t="s">
        <v>249</v>
      </c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ht="14.25" customHeight="1">
      <c r="A41" s="2"/>
      <c r="B41" s="2"/>
      <c r="C41" s="84"/>
      <c r="D41" s="85"/>
      <c r="E41" s="85" t="s">
        <v>250</v>
      </c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ht="14.25" customHeight="1">
      <c r="A42" s="2"/>
      <c r="B42" s="2"/>
      <c r="C42" s="84"/>
      <c r="D42" s="85"/>
      <c r="E42" s="85" t="s">
        <v>251</v>
      </c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ht="14.25" customHeight="1">
      <c r="A43" s="2"/>
      <c r="B43" s="2"/>
      <c r="C43" s="87"/>
      <c r="D43" s="85"/>
      <c r="E43" s="85" t="s">
        <v>252</v>
      </c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ht="14.25" customHeight="1">
      <c r="A44" s="2"/>
      <c r="B44" s="2"/>
      <c r="C44" s="87"/>
      <c r="D44" s="85"/>
      <c r="E44" s="85" t="s">
        <v>253</v>
      </c>
      <c r="F44" s="85"/>
      <c r="G44" s="85"/>
      <c r="H44" s="85"/>
      <c r="I44" s="85"/>
      <c r="J44" s="85"/>
      <c r="K44" s="85"/>
      <c r="L44" s="85"/>
      <c r="M44" s="85"/>
      <c r="N44" s="85"/>
      <c r="O44" s="8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ht="14.25" customHeight="1">
      <c r="A45" s="2"/>
      <c r="B45" s="2"/>
      <c r="C45" s="87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ht="14.25" customHeight="1">
      <c r="A46" s="2"/>
      <c r="B46" s="2"/>
      <c r="C46" s="84" t="s">
        <v>254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ht="14.25" customHeight="1">
      <c r="A47" s="2"/>
      <c r="B47" s="2"/>
      <c r="C47" s="87" t="s">
        <v>255</v>
      </c>
      <c r="D47" s="88" t="s">
        <v>256</v>
      </c>
      <c r="E47" s="89">
        <v>1.0</v>
      </c>
      <c r="F47" s="89">
        <v>0.0</v>
      </c>
      <c r="G47" s="89">
        <v>0.0</v>
      </c>
      <c r="H47" s="89">
        <v>0.0</v>
      </c>
      <c r="I47" s="89">
        <v>0.0</v>
      </c>
      <c r="J47" s="89" t="s">
        <v>257</v>
      </c>
      <c r="K47" s="85"/>
      <c r="L47" s="85"/>
      <c r="M47" s="85"/>
      <c r="N47" s="85"/>
      <c r="O47" s="8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ht="14.25" customHeight="1">
      <c r="A48" s="2"/>
      <c r="B48" s="2"/>
      <c r="C48" s="87" t="s">
        <v>258</v>
      </c>
      <c r="D48" s="88" t="s">
        <v>256</v>
      </c>
      <c r="E48" s="89">
        <v>1.0</v>
      </c>
      <c r="F48" s="89">
        <v>0.5</v>
      </c>
      <c r="G48" s="89">
        <v>0.25</v>
      </c>
      <c r="H48" s="89">
        <v>0.125</v>
      </c>
      <c r="I48" s="89">
        <v>0.0</v>
      </c>
      <c r="J48" s="89" t="s">
        <v>257</v>
      </c>
      <c r="K48" s="85"/>
      <c r="L48" s="85"/>
      <c r="M48" s="85"/>
      <c r="N48" s="85"/>
      <c r="O48" s="8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ht="14.25" customHeight="1">
      <c r="A49" s="2"/>
      <c r="B49" s="2"/>
      <c r="C49" s="90"/>
      <c r="D49" s="91"/>
      <c r="E49" s="92"/>
      <c r="F49" s="92"/>
      <c r="G49" s="92"/>
      <c r="H49" s="92"/>
      <c r="I49" s="92"/>
      <c r="J49" s="93"/>
      <c r="K49" s="94"/>
      <c r="L49" s="94"/>
      <c r="M49" s="94"/>
      <c r="N49" s="94"/>
      <c r="O49" s="9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ht="14.25" customHeight="1">
      <c r="A51" s="2"/>
      <c r="B51" s="61" t="s">
        <v>259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ht="14.25" customHeight="1">
      <c r="A53" s="2"/>
      <c r="B53" s="2"/>
      <c r="C53" s="13" t="s">
        <v>260</v>
      </c>
      <c r="D53" s="2"/>
      <c r="E53" s="2"/>
      <c r="F53" s="96">
        <f>F18</f>
        <v>1</v>
      </c>
      <c r="G53" s="2"/>
      <c r="H53" s="2"/>
      <c r="I53" s="4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ht="15.0" customHeight="1">
      <c r="A54" s="2"/>
      <c r="B54" s="2"/>
      <c r="C54" s="2"/>
      <c r="D54" s="2"/>
      <c r="E54" s="26">
        <f t="shared" ref="E54:N54" si="5">IF(E55&gt;$F$53,0,1)</f>
        <v>1</v>
      </c>
      <c r="F54" s="26">
        <f t="shared" si="5"/>
        <v>0</v>
      </c>
      <c r="G54" s="26">
        <f t="shared" si="5"/>
        <v>0</v>
      </c>
      <c r="H54" s="26">
        <f t="shared" si="5"/>
        <v>0</v>
      </c>
      <c r="I54" s="26">
        <f t="shared" si="5"/>
        <v>0</v>
      </c>
      <c r="J54" s="26">
        <f t="shared" si="5"/>
        <v>0</v>
      </c>
      <c r="K54" s="26">
        <f t="shared" si="5"/>
        <v>0</v>
      </c>
      <c r="L54" s="26">
        <f t="shared" si="5"/>
        <v>0</v>
      </c>
      <c r="M54" s="26">
        <f t="shared" si="5"/>
        <v>0</v>
      </c>
      <c r="N54" s="26">
        <f t="shared" si="5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ht="33.75" customHeight="1">
      <c r="A55" s="2"/>
      <c r="B55" s="2"/>
      <c r="C55" s="62" t="s">
        <v>191</v>
      </c>
      <c r="D55" s="63" t="s">
        <v>192</v>
      </c>
      <c r="E55" s="64">
        <v>1.0</v>
      </c>
      <c r="F55" s="64">
        <v>2.0</v>
      </c>
      <c r="G55" s="64">
        <v>3.0</v>
      </c>
      <c r="H55" s="64">
        <v>4.0</v>
      </c>
      <c r="I55" s="64">
        <v>5.0</v>
      </c>
      <c r="J55" s="64">
        <v>6.0</v>
      </c>
      <c r="K55" s="64">
        <v>7.0</v>
      </c>
      <c r="L55" s="64">
        <v>8.0</v>
      </c>
      <c r="M55" s="64">
        <v>9.0</v>
      </c>
      <c r="N55" s="64">
        <v>10.0</v>
      </c>
      <c r="O55" s="65" t="s">
        <v>193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ht="14.25" customHeight="1">
      <c r="A56" s="2"/>
      <c r="B56" s="12"/>
      <c r="C56" s="66" t="s">
        <v>194</v>
      </c>
      <c r="D56" s="30" t="s">
        <v>195</v>
      </c>
      <c r="E56" s="77">
        <f>1-SUMPRODUCT(F54:N54,F56:N56)</f>
        <v>1</v>
      </c>
      <c r="F56" s="77">
        <f t="shared" ref="F56:N56" si="6">ROUND(F57/$D$57,4)</f>
        <v>1</v>
      </c>
      <c r="G56" s="77">
        <f t="shared" si="6"/>
        <v>0</v>
      </c>
      <c r="H56" s="77">
        <f t="shared" si="6"/>
        <v>0</v>
      </c>
      <c r="I56" s="77">
        <f t="shared" si="6"/>
        <v>0</v>
      </c>
      <c r="J56" s="77">
        <f t="shared" si="6"/>
        <v>0</v>
      </c>
      <c r="K56" s="77">
        <f t="shared" si="6"/>
        <v>0</v>
      </c>
      <c r="L56" s="77">
        <f t="shared" si="6"/>
        <v>0</v>
      </c>
      <c r="M56" s="77">
        <f t="shared" si="6"/>
        <v>0</v>
      </c>
      <c r="N56" s="77">
        <f t="shared" si="6"/>
        <v>0</v>
      </c>
      <c r="O56" s="6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ht="14.25" customHeight="1">
      <c r="A57" s="2"/>
      <c r="B57" s="12"/>
      <c r="C57" s="66" t="s">
        <v>261</v>
      </c>
      <c r="D57" s="68">
        <f>SUMPRODUCT(E57:N57,E54:N54)</f>
        <v>1</v>
      </c>
      <c r="E57" s="77">
        <f t="shared" ref="E57:N57" si="7">E22</f>
        <v>1</v>
      </c>
      <c r="F57" s="77">
        <f t="shared" si="7"/>
        <v>1</v>
      </c>
      <c r="G57" s="77" t="str">
        <f t="shared" si="7"/>
        <v/>
      </c>
      <c r="H57" s="77" t="str">
        <f t="shared" si="7"/>
        <v/>
      </c>
      <c r="I57" s="77" t="str">
        <f t="shared" si="7"/>
        <v/>
      </c>
      <c r="J57" s="77" t="str">
        <f t="shared" si="7"/>
        <v/>
      </c>
      <c r="K57" s="77" t="str">
        <f t="shared" si="7"/>
        <v/>
      </c>
      <c r="L57" s="77" t="str">
        <f t="shared" si="7"/>
        <v/>
      </c>
      <c r="M57" s="77" t="str">
        <f t="shared" si="7"/>
        <v/>
      </c>
      <c r="N57" s="77" t="str">
        <f t="shared" si="7"/>
        <v/>
      </c>
      <c r="O57" s="69" t="s">
        <v>197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ht="14.25" customHeight="1">
      <c r="A58" s="2"/>
      <c r="B58" s="12"/>
      <c r="C58" s="66" t="s">
        <v>198</v>
      </c>
      <c r="D58" s="70"/>
      <c r="E58" s="71" t="str">
        <f t="shared" ref="E58:N58" si="8">E23</f>
        <v>MeteoGroup</v>
      </c>
      <c r="F58" s="71" t="str">
        <f t="shared" si="8"/>
        <v>DWD</v>
      </c>
      <c r="G58" s="71" t="str">
        <f t="shared" si="8"/>
        <v>DWD</v>
      </c>
      <c r="H58" s="71" t="str">
        <f t="shared" si="8"/>
        <v>DWD</v>
      </c>
      <c r="I58" s="71" t="str">
        <f t="shared" si="8"/>
        <v>DWD</v>
      </c>
      <c r="J58" s="71" t="str">
        <f t="shared" si="8"/>
        <v>DWD</v>
      </c>
      <c r="K58" s="71" t="str">
        <f t="shared" si="8"/>
        <v>DWD</v>
      </c>
      <c r="L58" s="71" t="str">
        <f t="shared" si="8"/>
        <v>DWD</v>
      </c>
      <c r="M58" s="71" t="str">
        <f t="shared" si="8"/>
        <v>DWD</v>
      </c>
      <c r="N58" s="71" t="str">
        <f t="shared" si="8"/>
        <v>DWD</v>
      </c>
      <c r="O58" s="69" t="s">
        <v>201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ht="14.25" customHeight="1">
      <c r="A59" s="2"/>
      <c r="B59" s="12"/>
      <c r="C59" s="66" t="s">
        <v>202</v>
      </c>
      <c r="D59" s="70"/>
      <c r="E59" s="71" t="str">
        <f t="shared" ref="E59:N59" si="9">E24</f>
        <v>Görlitz-Flugplatz</v>
      </c>
      <c r="F59" s="71" t="str">
        <f t="shared" si="9"/>
        <v>DEF-St.</v>
      </c>
      <c r="G59" s="71" t="str">
        <f t="shared" si="9"/>
        <v/>
      </c>
      <c r="H59" s="71" t="str">
        <f t="shared" si="9"/>
        <v/>
      </c>
      <c r="I59" s="71" t="str">
        <f t="shared" si="9"/>
        <v/>
      </c>
      <c r="J59" s="71" t="str">
        <f t="shared" si="9"/>
        <v/>
      </c>
      <c r="K59" s="71" t="str">
        <f t="shared" si="9"/>
        <v/>
      </c>
      <c r="L59" s="71" t="str">
        <f t="shared" si="9"/>
        <v/>
      </c>
      <c r="M59" s="71" t="str">
        <f t="shared" si="9"/>
        <v/>
      </c>
      <c r="N59" s="71" t="str">
        <f t="shared" si="9"/>
        <v/>
      </c>
      <c r="O59" s="69" t="s">
        <v>205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ht="14.25" customHeight="1">
      <c r="A60" s="2"/>
      <c r="B60" s="12"/>
      <c r="C60" s="66" t="s">
        <v>206</v>
      </c>
      <c r="D60" s="70"/>
      <c r="E60" s="71">
        <f t="shared" ref="E60:N60" si="10">E25</f>
        <v>9499</v>
      </c>
      <c r="F60" s="71" t="str">
        <f t="shared" si="10"/>
        <v>xxxxx</v>
      </c>
      <c r="G60" s="71" t="str">
        <f t="shared" si="10"/>
        <v/>
      </c>
      <c r="H60" s="71" t="str">
        <f t="shared" si="10"/>
        <v/>
      </c>
      <c r="I60" s="71" t="str">
        <f t="shared" si="10"/>
        <v/>
      </c>
      <c r="J60" s="71" t="str">
        <f t="shared" si="10"/>
        <v/>
      </c>
      <c r="K60" s="71" t="str">
        <f t="shared" si="10"/>
        <v/>
      </c>
      <c r="L60" s="71" t="str">
        <f t="shared" si="10"/>
        <v/>
      </c>
      <c r="M60" s="71" t="str">
        <f t="shared" si="10"/>
        <v/>
      </c>
      <c r="N60" s="71" t="str">
        <f t="shared" si="10"/>
        <v/>
      </c>
      <c r="O60" s="69" t="s">
        <v>208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ht="14.25" customHeight="1">
      <c r="A61" s="2"/>
      <c r="B61" s="12"/>
      <c r="C61" s="66" t="s">
        <v>210</v>
      </c>
      <c r="D61" s="70"/>
      <c r="E61" s="97" t="str">
        <f t="shared" ref="E61:N61" si="11">E26</f>
        <v>Allgemeine GPT</v>
      </c>
      <c r="F61" s="97" t="str">
        <f t="shared" si="11"/>
        <v>Temp. (2m)</v>
      </c>
      <c r="G61" s="97" t="str">
        <f t="shared" si="11"/>
        <v>Temp. (2m)</v>
      </c>
      <c r="H61" s="97" t="str">
        <f t="shared" si="11"/>
        <v>Temp. (2m)</v>
      </c>
      <c r="I61" s="97" t="str">
        <f t="shared" si="11"/>
        <v>Temp. (2m)</v>
      </c>
      <c r="J61" s="97" t="str">
        <f t="shared" si="11"/>
        <v>Temp. (2m)</v>
      </c>
      <c r="K61" s="97" t="str">
        <f t="shared" si="11"/>
        <v>Temp. (2m)</v>
      </c>
      <c r="L61" s="97" t="str">
        <f t="shared" si="11"/>
        <v>Temp. (2m)</v>
      </c>
      <c r="M61" s="97" t="str">
        <f t="shared" si="11"/>
        <v>Temp. (2m)</v>
      </c>
      <c r="N61" s="97" t="str">
        <f t="shared" si="11"/>
        <v>Temp. (2m)</v>
      </c>
      <c r="O61" s="69" t="s">
        <v>201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ht="14.25" customHeight="1">
      <c r="A63" s="2"/>
      <c r="B63" s="2"/>
      <c r="C63" s="13" t="s">
        <v>216</v>
      </c>
      <c r="D63" s="2"/>
      <c r="E63" s="2"/>
      <c r="F63" s="96">
        <v>1.0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ht="15.0" customHeight="1">
      <c r="A64" s="2"/>
      <c r="B64" s="2"/>
      <c r="C64" s="2"/>
      <c r="D64" s="2"/>
      <c r="E64" s="26">
        <f t="shared" ref="E64:N64" si="12">IF(E65&gt;$F$63,0,1)</f>
        <v>1</v>
      </c>
      <c r="F64" s="26">
        <f t="shared" si="12"/>
        <v>0</v>
      </c>
      <c r="G64" s="26">
        <f t="shared" si="12"/>
        <v>0</v>
      </c>
      <c r="H64" s="26">
        <f t="shared" si="12"/>
        <v>0</v>
      </c>
      <c r="I64" s="26">
        <f t="shared" si="12"/>
        <v>0</v>
      </c>
      <c r="J64" s="26">
        <f t="shared" si="12"/>
        <v>0</v>
      </c>
      <c r="K64" s="26">
        <f t="shared" si="12"/>
        <v>0</v>
      </c>
      <c r="L64" s="26">
        <f t="shared" si="12"/>
        <v>0</v>
      </c>
      <c r="M64" s="26">
        <f t="shared" si="12"/>
        <v>0</v>
      </c>
      <c r="N64" s="26">
        <f t="shared" si="12"/>
        <v>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ht="18.0" customHeight="1">
      <c r="A65" s="2"/>
      <c r="B65" s="2"/>
      <c r="C65" s="62" t="s">
        <v>217</v>
      </c>
      <c r="D65" s="63" t="s">
        <v>218</v>
      </c>
      <c r="E65" s="76">
        <v>1.0</v>
      </c>
      <c r="F65" s="76">
        <v>2.0</v>
      </c>
      <c r="G65" s="76">
        <v>3.0</v>
      </c>
      <c r="H65" s="76">
        <v>4.0</v>
      </c>
      <c r="I65" s="76">
        <v>5.0</v>
      </c>
      <c r="J65" s="76">
        <v>6.0</v>
      </c>
      <c r="K65" s="76">
        <v>7.0</v>
      </c>
      <c r="L65" s="76">
        <v>8.0</v>
      </c>
      <c r="M65" s="76">
        <v>9.0</v>
      </c>
      <c r="N65" s="76">
        <v>10.0</v>
      </c>
      <c r="O65" s="65" t="s">
        <v>193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ht="14.25" customHeight="1">
      <c r="A66" s="2"/>
      <c r="B66" s="12"/>
      <c r="C66" s="66" t="s">
        <v>219</v>
      </c>
      <c r="D66" s="68" t="s">
        <v>220</v>
      </c>
      <c r="E66" s="77">
        <f>1-SUMPRODUCT(F64:N64,F66:N66)</f>
        <v>1</v>
      </c>
      <c r="F66" s="77">
        <f t="shared" ref="F66:N66" si="13">ROUND(F67/$D$67,4)</f>
        <v>0.5</v>
      </c>
      <c r="G66" s="77">
        <f t="shared" si="13"/>
        <v>0.25</v>
      </c>
      <c r="H66" s="77">
        <f t="shared" si="13"/>
        <v>0.125</v>
      </c>
      <c r="I66" s="77">
        <f t="shared" si="13"/>
        <v>0</v>
      </c>
      <c r="J66" s="77">
        <f t="shared" si="13"/>
        <v>0</v>
      </c>
      <c r="K66" s="77">
        <f t="shared" si="13"/>
        <v>0</v>
      </c>
      <c r="L66" s="77">
        <f t="shared" si="13"/>
        <v>0</v>
      </c>
      <c r="M66" s="77">
        <f t="shared" si="13"/>
        <v>0</v>
      </c>
      <c r="N66" s="77">
        <f t="shared" si="13"/>
        <v>0</v>
      </c>
      <c r="O66" s="69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ht="14.25" customHeight="1">
      <c r="A67" s="2"/>
      <c r="B67" s="12"/>
      <c r="C67" s="66" t="s">
        <v>262</v>
      </c>
      <c r="D67" s="68">
        <f>SUMPRODUCT(E67:N67,E64:N64)</f>
        <v>1</v>
      </c>
      <c r="E67" s="98">
        <f t="shared" ref="E67:N67" si="14">E33</f>
        <v>1</v>
      </c>
      <c r="F67" s="98">
        <f t="shared" si="14"/>
        <v>0.5</v>
      </c>
      <c r="G67" s="98">
        <f t="shared" si="14"/>
        <v>0.25</v>
      </c>
      <c r="H67" s="98">
        <f t="shared" si="14"/>
        <v>0.125</v>
      </c>
      <c r="I67" s="98" t="str">
        <f t="shared" si="14"/>
        <v/>
      </c>
      <c r="J67" s="98" t="str">
        <f t="shared" si="14"/>
        <v/>
      </c>
      <c r="K67" s="98" t="str">
        <f t="shared" si="14"/>
        <v/>
      </c>
      <c r="L67" s="98" t="str">
        <f t="shared" si="14"/>
        <v/>
      </c>
      <c r="M67" s="98" t="str">
        <f t="shared" si="14"/>
        <v/>
      </c>
      <c r="N67" s="98" t="str">
        <f t="shared" si="14"/>
        <v/>
      </c>
      <c r="O67" s="69" t="s">
        <v>197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ht="14.25" customHeight="1">
      <c r="A68" s="2"/>
      <c r="B68" s="12"/>
      <c r="C68" s="66" t="s">
        <v>222</v>
      </c>
      <c r="D68" s="30" t="s">
        <v>223</v>
      </c>
      <c r="E68" s="71" t="str">
        <f t="shared" ref="E68:N68" si="15">E34</f>
        <v>D</v>
      </c>
      <c r="F68" s="71" t="str">
        <f t="shared" si="15"/>
        <v>D-1</v>
      </c>
      <c r="G68" s="71" t="str">
        <f t="shared" si="15"/>
        <v>D-2</v>
      </c>
      <c r="H68" s="71" t="str">
        <f t="shared" si="15"/>
        <v>D-3</v>
      </c>
      <c r="I68" s="71" t="str">
        <f t="shared" si="15"/>
        <v/>
      </c>
      <c r="J68" s="71" t="str">
        <f t="shared" si="15"/>
        <v/>
      </c>
      <c r="K68" s="71" t="str">
        <f t="shared" si="15"/>
        <v/>
      </c>
      <c r="L68" s="71" t="str">
        <f t="shared" si="15"/>
        <v/>
      </c>
      <c r="M68" s="71" t="str">
        <f t="shared" si="15"/>
        <v/>
      </c>
      <c r="N68" s="71" t="str">
        <f t="shared" si="15"/>
        <v/>
      </c>
      <c r="O68" s="69" t="s">
        <v>201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ht="14.25" customHeight="1">
      <c r="A69" s="2"/>
      <c r="B69" s="12"/>
      <c r="C69" s="66" t="s">
        <v>235</v>
      </c>
      <c r="D69" s="30" t="s">
        <v>236</v>
      </c>
      <c r="E69" s="99" t="str">
        <f t="shared" ref="E69:N69" si="16">E35</f>
        <v>Gastag</v>
      </c>
      <c r="F69" s="99" t="str">
        <f t="shared" si="16"/>
        <v>Gastag</v>
      </c>
      <c r="G69" s="99" t="str">
        <f t="shared" si="16"/>
        <v>Gastag</v>
      </c>
      <c r="H69" s="99" t="str">
        <f t="shared" si="16"/>
        <v>Gastag</v>
      </c>
      <c r="I69" s="79" t="str">
        <f t="shared" si="16"/>
        <v/>
      </c>
      <c r="J69" s="79" t="str">
        <f t="shared" si="16"/>
        <v/>
      </c>
      <c r="K69" s="79" t="str">
        <f t="shared" si="16"/>
        <v/>
      </c>
      <c r="L69" s="79" t="str">
        <f t="shared" si="16"/>
        <v/>
      </c>
      <c r="M69" s="79" t="str">
        <f t="shared" si="16"/>
        <v/>
      </c>
      <c r="N69" s="79" t="str">
        <f t="shared" si="16"/>
        <v/>
      </c>
      <c r="O69" s="69" t="s">
        <v>201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ht="14.25" customHeight="1">
      <c r="A70" s="2"/>
      <c r="B70" s="12"/>
      <c r="C70" s="66" t="s">
        <v>239</v>
      </c>
      <c r="D70" s="30" t="s">
        <v>240</v>
      </c>
      <c r="E70" s="99" t="str">
        <f t="shared" ref="E70:N70" si="17">E36</f>
        <v>CET/CEST</v>
      </c>
      <c r="F70" s="99" t="str">
        <f t="shared" si="17"/>
        <v>CET/CEST</v>
      </c>
      <c r="G70" s="99" t="str">
        <f t="shared" si="17"/>
        <v>CET/CEST</v>
      </c>
      <c r="H70" s="99" t="str">
        <f t="shared" si="17"/>
        <v>CET/CEST</v>
      </c>
      <c r="I70" s="79" t="str">
        <f t="shared" si="17"/>
        <v>CET/CEST</v>
      </c>
      <c r="J70" s="79" t="str">
        <f t="shared" si="17"/>
        <v>CET/CEST</v>
      </c>
      <c r="K70" s="79" t="str">
        <f t="shared" si="17"/>
        <v>CET/CEST</v>
      </c>
      <c r="L70" s="79" t="str">
        <f t="shared" si="17"/>
        <v>CET/CEST</v>
      </c>
      <c r="M70" s="79" t="str">
        <f t="shared" si="17"/>
        <v>CET/CEST</v>
      </c>
      <c r="N70" s="79" t="str">
        <f t="shared" si="17"/>
        <v>CET/CEST</v>
      </c>
      <c r="O70" s="69" t="s">
        <v>201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ht="14.25" customHeight="1">
      <c r="A71" s="2"/>
      <c r="B71" s="12"/>
      <c r="C71" s="70" t="s">
        <v>243</v>
      </c>
      <c r="D71" s="80" t="s">
        <v>244</v>
      </c>
      <c r="E71" s="79" t="s">
        <v>246</v>
      </c>
      <c r="F71" s="79" t="s">
        <v>246</v>
      </c>
      <c r="G71" s="79" t="str">
        <f t="shared" ref="G71:N71" si="18">G37</f>
        <v>Temp.-IST</v>
      </c>
      <c r="H71" s="79" t="str">
        <f t="shared" si="18"/>
        <v>Temp.-IST</v>
      </c>
      <c r="I71" s="79" t="str">
        <f t="shared" si="18"/>
        <v/>
      </c>
      <c r="J71" s="79" t="str">
        <f t="shared" si="18"/>
        <v/>
      </c>
      <c r="K71" s="79" t="str">
        <f t="shared" si="18"/>
        <v/>
      </c>
      <c r="L71" s="79" t="str">
        <f t="shared" si="18"/>
        <v/>
      </c>
      <c r="M71" s="79" t="str">
        <f t="shared" si="18"/>
        <v/>
      </c>
      <c r="N71" s="79" t="str">
        <f t="shared" si="18"/>
        <v/>
      </c>
      <c r="O71" s="69" t="s">
        <v>201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ht="15.75" customHeight="1">
      <c r="A73" s="2"/>
      <c r="B73" s="2"/>
      <c r="C73" s="100" t="s">
        <v>263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4">
    <mergeCell ref="C13:E13"/>
    <mergeCell ref="C14:D14"/>
    <mergeCell ref="C15:D15"/>
    <mergeCell ref="C73:F73"/>
  </mergeCells>
  <conditionalFormatting sqref="E22:N25">
    <cfRule type="expression" dxfId="0" priority="1">
      <formula>IF(E$20&lt;=$F$18,1,0)</formula>
    </cfRule>
  </conditionalFormatting>
  <conditionalFormatting sqref="E33:N37">
    <cfRule type="expression" dxfId="0" priority="2">
      <formula>IF(E$31&lt;=$F$29,1,0)</formula>
    </cfRule>
  </conditionalFormatting>
  <conditionalFormatting sqref="E26:N26">
    <cfRule type="expression" dxfId="0" priority="3">
      <formula>IF(E$20&lt;=$F$18,1,0)</formula>
    </cfRule>
  </conditionalFormatting>
  <conditionalFormatting sqref="E26:N26">
    <cfRule type="expression" dxfId="4" priority="4">
      <formula>IF(E$20&lt;=$F$18,1,0)</formula>
    </cfRule>
  </conditionalFormatting>
  <conditionalFormatting sqref="E57:N60">
    <cfRule type="expression" dxfId="5" priority="5">
      <formula>IF(E$55&lt;=$F$53,1,0)</formula>
    </cfRule>
  </conditionalFormatting>
  <conditionalFormatting sqref="E61:N61">
    <cfRule type="expression" dxfId="6" priority="6">
      <formula>IF(E$55&lt;=$F$53,1,0)</formula>
    </cfRule>
  </conditionalFormatting>
  <conditionalFormatting sqref="E67:N69">
    <cfRule type="expression" dxfId="5" priority="7">
      <formula>IF(E$65&lt;=$F$63,1,0)</formula>
    </cfRule>
  </conditionalFormatting>
  <conditionalFormatting sqref="E66:N69 E71:N71">
    <cfRule type="expression" dxfId="7" priority="8">
      <formula>IF(E$65&gt;$F$63,1,0)</formula>
    </cfRule>
  </conditionalFormatting>
  <conditionalFormatting sqref="E57:N61">
    <cfRule type="expression" dxfId="7" priority="9">
      <formula>IF(E$55&gt;$F$53,1,0)</formula>
    </cfRule>
  </conditionalFormatting>
  <conditionalFormatting sqref="E21:N26">
    <cfRule type="expression" dxfId="7" priority="10">
      <formula>IF(E$20&gt;$F$18,1,0)</formula>
    </cfRule>
  </conditionalFormatting>
  <conditionalFormatting sqref="E33:N37">
    <cfRule type="expression" dxfId="7" priority="11">
      <formula>IF(E$31&gt;$F$29,1,0)</formula>
    </cfRule>
  </conditionalFormatting>
  <conditionalFormatting sqref="H8:H9 H11">
    <cfRule type="expression" dxfId="7" priority="12">
      <formula>IF($F$9=1,1,0)</formula>
    </cfRule>
  </conditionalFormatting>
  <conditionalFormatting sqref="E56:N56">
    <cfRule type="expression" dxfId="7" priority="13">
      <formula>IF(E$55&gt;$F$53,1,0)</formula>
    </cfRule>
  </conditionalFormatting>
  <conditionalFormatting sqref="E32:N32">
    <cfRule type="expression" dxfId="7" priority="14">
      <formula>IF(E$31&gt;$F$29,1,0)</formula>
    </cfRule>
  </conditionalFormatting>
  <conditionalFormatting sqref="E71:N71">
    <cfRule type="expression" dxfId="0" priority="15">
      <formula>IF(E$65&lt;=$F$63,1,0)</formula>
    </cfRule>
  </conditionalFormatting>
  <conditionalFormatting sqref="H10">
    <cfRule type="expression" dxfId="7" priority="16">
      <formula>IF($F$9=1,1,0)</formula>
    </cfRule>
  </conditionalFormatting>
  <conditionalFormatting sqref="E70:N70">
    <cfRule type="expression" dxfId="5" priority="17">
      <formula>IF(E$65&lt;=$F$63,1,0)</formula>
    </cfRule>
  </conditionalFormatting>
  <conditionalFormatting sqref="E70:N70">
    <cfRule type="expression" dxfId="7" priority="18">
      <formula>IF(E$65&gt;$F$63,1,0)</formula>
    </cfRule>
  </conditionalFormatting>
  <dataValidations>
    <dataValidation type="decimal" allowBlank="1" showErrorMessage="1" sqref="F9">
      <formula1>1.0</formula1>
      <formula2>20.0</formula2>
    </dataValidation>
    <dataValidation type="list" allowBlank="1" showErrorMessage="1" sqref="E37:N37 E71:N71">
      <formula1>$R$37:$S$37</formula1>
    </dataValidation>
    <dataValidation type="list" allowBlank="1" showErrorMessage="1" sqref="F53">
      <formula1>$E$55:$N$55</formula1>
    </dataValidation>
    <dataValidation type="list" allowBlank="1" showErrorMessage="1" sqref="F14:F15">
      <formula1>$R$15:$AV$15</formula1>
    </dataValidation>
    <dataValidation type="list" allowBlank="1" showErrorMessage="1" sqref="E36:N36 E70:N70">
      <formula1>$R$36:$S$36</formula1>
    </dataValidation>
    <dataValidation type="list" allowBlank="1" showErrorMessage="1" sqref="E61:N61">
      <formula1>$R$27:$S$27</formula1>
    </dataValidation>
    <dataValidation type="list" allowBlank="1" showErrorMessage="1" sqref="F10">
      <formula1>'SLP-Verfahren'!$H$44:$V$44</formula1>
    </dataValidation>
    <dataValidation type="list" allowBlank="1" showInputMessage="1" showErrorMessage="1" prompt="Prognosezeitraum - Werte zwischen 0 - 240h" sqref="E34:N34 E68:N68">
      <formula1>$R$34:$AB$34</formula1>
    </dataValidation>
    <dataValidation type="list" allowBlank="1" showErrorMessage="1" sqref="F63">
      <formula1>$E$65:$N$65</formula1>
    </dataValidation>
    <dataValidation type="list" allowBlank="1" showErrorMessage="1" sqref="F18">
      <formula1>$E$20:$N$20</formula1>
    </dataValidation>
    <dataValidation type="list" allowBlank="1" showErrorMessage="1" sqref="G14:G15">
      <formula1>$R$14:$AC$14</formula1>
    </dataValidation>
    <dataValidation type="list" allowBlank="1" showErrorMessage="1" sqref="F29">
      <formula1>$E$31:$N$31</formula1>
    </dataValidation>
    <dataValidation type="list" allowBlank="1" showErrorMessage="1" sqref="E35:N35 E69:N69">
      <formula1>$R$35:$S$35</formula1>
    </dataValidation>
    <dataValidation type="list" allowBlank="1" showErrorMessage="1" sqref="E26:N26">
      <formula1>$R$26:$U$26</formula1>
    </dataValidation>
    <dataValidation type="list" allowBlank="1" showErrorMessage="1" sqref="E23:N23 E58:N58">
      <formula1>$R$23:$T$23</formula1>
    </dataValidation>
  </dataValidations>
  <printOptions/>
  <pageMargins bottom="0.75" footer="0.0" header="0.0" left="0.25" right="0.25" top="0.75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43"/>
    <col customWidth="1" min="3" max="3" width="37.57"/>
    <col customWidth="1" min="4" max="4" width="12.57"/>
    <col customWidth="1" min="5" max="14" width="12.71"/>
    <col customWidth="1" min="15" max="15" width="34.29"/>
    <col customWidth="1" min="16" max="16" width="7.29"/>
    <col customWidth="1" hidden="1" min="17" max="18" width="7.29"/>
    <col customWidth="1" hidden="1" min="19" max="19" width="13.43"/>
    <col customWidth="1" hidden="1" min="20" max="20" width="23.57"/>
    <col customWidth="1" hidden="1" min="21" max="21" width="5.43"/>
    <col customWidth="1" hidden="1" min="22" max="22" width="5.0"/>
    <col customWidth="1" hidden="1" min="23" max="23" width="5.29"/>
    <col customWidth="1" hidden="1" min="24" max="24" width="5.0"/>
    <col customWidth="1" hidden="1" min="25" max="25" width="8.29"/>
    <col customWidth="1" hidden="1" min="26" max="26" width="11.71"/>
    <col customWidth="1" hidden="1" min="27" max="27" width="8.71"/>
    <col customWidth="1" hidden="1" min="28" max="29" width="11.0"/>
    <col customWidth="1" hidden="1" min="30" max="36" width="4.0"/>
    <col customWidth="1" hidden="1" min="37" max="37" width="4.43"/>
    <col customWidth="1" hidden="1" min="38" max="38" width="4.0"/>
    <col customWidth="1" hidden="1" min="39" max="47" width="4.43"/>
    <col customWidth="1" hidden="1" min="48" max="48" width="4.0"/>
    <col customWidth="1" hidden="1" min="49" max="56" width="22.57"/>
  </cols>
  <sheetData>
    <row r="1" ht="75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>
      <c r="A2" s="2"/>
      <c r="B2" s="1" t="s">
        <v>264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ht="15.0" customHeight="1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>
      <c r="A4" s="2"/>
      <c r="B4" s="2"/>
      <c r="C4" s="13" t="s">
        <v>72</v>
      </c>
      <c r="D4" s="2"/>
      <c r="E4" s="2" t="s">
        <v>265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>
      <c r="A5" s="2"/>
      <c r="B5" s="2"/>
      <c r="C5" s="13" t="s">
        <v>73</v>
      </c>
      <c r="D5" s="2"/>
      <c r="E5" s="2" t="str">
        <f>Netzbetreiber!D28</f>
        <v>Görlitz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>
      <c r="A6" s="2"/>
      <c r="B6" s="2"/>
      <c r="C6" s="13" t="s">
        <v>74</v>
      </c>
      <c r="D6" s="2"/>
      <c r="E6" s="31">
        <v>1.23456789E8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>
      <c r="A7" s="2"/>
      <c r="B7" s="2"/>
      <c r="C7" s="13" t="s">
        <v>75</v>
      </c>
      <c r="D7" s="2"/>
      <c r="E7" s="33">
        <v>42278.0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>
      <c r="A8" s="2"/>
      <c r="B8" s="2"/>
      <c r="C8" s="2"/>
      <c r="D8" s="2"/>
      <c r="E8" s="2"/>
      <c r="F8" s="2"/>
      <c r="G8" s="2"/>
      <c r="H8" s="15" t="s">
        <v>151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>
      <c r="A9" s="2"/>
      <c r="B9" s="2"/>
      <c r="C9" s="13" t="s">
        <v>152</v>
      </c>
      <c r="D9" s="2"/>
      <c r="E9" s="2"/>
      <c r="F9" s="47">
        <f>'SLP-Verfahren'!D43</f>
        <v>1</v>
      </c>
      <c r="G9" s="2"/>
      <c r="H9" s="48" t="s">
        <v>153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>
      <c r="A10" s="2"/>
      <c r="B10" s="2"/>
      <c r="C10" s="13" t="s">
        <v>154</v>
      </c>
      <c r="D10" s="2"/>
      <c r="E10" s="2"/>
      <c r="F10" s="49">
        <v>2.0</v>
      </c>
      <c r="G10" s="2"/>
      <c r="H10" s="48" t="s">
        <v>155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>
      <c r="A11" s="2"/>
      <c r="B11" s="2"/>
      <c r="C11" s="13" t="s">
        <v>156</v>
      </c>
      <c r="D11" s="2"/>
      <c r="E11" s="2"/>
      <c r="F11" s="50" t="str">
        <f t="array" ref="F11">INDEX('SLP-Verfahren'!D45:D59,'SLP-Temp-Gebiet #02'!F10)</f>
        <v/>
      </c>
      <c r="G11" s="51"/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ht="18.0" customHeight="1">
      <c r="A13" s="2"/>
      <c r="B13" s="2"/>
      <c r="C13" s="52" t="s">
        <v>157</v>
      </c>
      <c r="F13" s="12" t="s">
        <v>158</v>
      </c>
      <c r="G13" s="2" t="s">
        <v>159</v>
      </c>
      <c r="H13" s="53" t="s">
        <v>266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ht="19.5" customHeight="1">
      <c r="A14" s="2"/>
      <c r="B14" s="2"/>
      <c r="C14" s="54" t="s">
        <v>161</v>
      </c>
      <c r="E14" s="18" t="s">
        <v>162</v>
      </c>
      <c r="F14" s="55" t="s">
        <v>102</v>
      </c>
      <c r="G14" s="56" t="s">
        <v>163</v>
      </c>
      <c r="H14" s="57">
        <v>0.0</v>
      </c>
      <c r="I14" s="2"/>
      <c r="J14" s="2"/>
      <c r="K14" s="2"/>
      <c r="L14" s="2"/>
      <c r="M14" s="2"/>
      <c r="N14" s="2"/>
      <c r="O14" s="31" t="s">
        <v>164</v>
      </c>
      <c r="P14" s="2"/>
      <c r="Q14" s="2"/>
      <c r="R14" s="2" t="s">
        <v>165</v>
      </c>
      <c r="S14" s="2" t="s">
        <v>166</v>
      </c>
      <c r="T14" s="2" t="s">
        <v>167</v>
      </c>
      <c r="U14" s="2" t="s">
        <v>168</v>
      </c>
      <c r="V14" s="2" t="s">
        <v>169</v>
      </c>
      <c r="W14" s="2" t="s">
        <v>170</v>
      </c>
      <c r="X14" s="2" t="s">
        <v>171</v>
      </c>
      <c r="Y14" s="2" t="s">
        <v>172</v>
      </c>
      <c r="Z14" s="2" t="s">
        <v>173</v>
      </c>
      <c r="AA14" s="2" t="s">
        <v>163</v>
      </c>
      <c r="AB14" s="2" t="s">
        <v>174</v>
      </c>
      <c r="AC14" s="2" t="s">
        <v>175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ht="19.5" customHeight="1">
      <c r="A15" s="2"/>
      <c r="B15" s="2"/>
      <c r="C15" s="54" t="s">
        <v>176</v>
      </c>
      <c r="E15" s="18" t="s">
        <v>162</v>
      </c>
      <c r="F15" s="55" t="s">
        <v>25</v>
      </c>
      <c r="G15" s="56" t="s">
        <v>167</v>
      </c>
      <c r="H15" s="57">
        <v>0.0</v>
      </c>
      <c r="I15" s="2"/>
      <c r="J15" s="2"/>
      <c r="K15" s="2"/>
      <c r="L15" s="2"/>
      <c r="M15" s="2"/>
      <c r="N15" s="2"/>
      <c r="O15" s="58" t="s">
        <v>267</v>
      </c>
      <c r="P15" s="2"/>
      <c r="Q15" s="2"/>
      <c r="R15" s="59" t="s">
        <v>25</v>
      </c>
      <c r="S15" s="59" t="s">
        <v>28</v>
      </c>
      <c r="T15" s="59" t="s">
        <v>30</v>
      </c>
      <c r="U15" s="59" t="s">
        <v>33</v>
      </c>
      <c r="V15" s="59" t="s">
        <v>35</v>
      </c>
      <c r="W15" s="59" t="s">
        <v>38</v>
      </c>
      <c r="X15" s="59" t="s">
        <v>41</v>
      </c>
      <c r="Y15" s="59" t="s">
        <v>44</v>
      </c>
      <c r="Z15" s="59" t="s">
        <v>46</v>
      </c>
      <c r="AA15" s="59" t="s">
        <v>48</v>
      </c>
      <c r="AB15" s="59" t="s">
        <v>177</v>
      </c>
      <c r="AC15" s="59" t="s">
        <v>79</v>
      </c>
      <c r="AD15" s="59" t="s">
        <v>82</v>
      </c>
      <c r="AE15" s="59" t="s">
        <v>90</v>
      </c>
      <c r="AF15" s="59" t="s">
        <v>102</v>
      </c>
      <c r="AG15" s="59" t="s">
        <v>116</v>
      </c>
      <c r="AH15" s="59" t="s">
        <v>121</v>
      </c>
      <c r="AI15" s="59" t="s">
        <v>123</v>
      </c>
      <c r="AJ15" s="59" t="s">
        <v>127</v>
      </c>
      <c r="AK15" s="59" t="s">
        <v>133</v>
      </c>
      <c r="AL15" s="59" t="s">
        <v>178</v>
      </c>
      <c r="AM15" s="59" t="s">
        <v>179</v>
      </c>
      <c r="AN15" s="59" t="s">
        <v>180</v>
      </c>
      <c r="AO15" s="59" t="s">
        <v>181</v>
      </c>
      <c r="AP15" s="59" t="s">
        <v>182</v>
      </c>
      <c r="AQ15" s="59" t="s">
        <v>183</v>
      </c>
      <c r="AR15" s="59" t="s">
        <v>184</v>
      </c>
      <c r="AS15" s="59" t="s">
        <v>185</v>
      </c>
      <c r="AT15" s="59" t="s">
        <v>186</v>
      </c>
      <c r="AU15" s="59" t="s">
        <v>187</v>
      </c>
      <c r="AV15" s="59" t="s">
        <v>188</v>
      </c>
      <c r="AW15" s="59"/>
      <c r="AX15" s="59"/>
      <c r="AY15" s="59"/>
      <c r="AZ15" s="59"/>
      <c r="BA15" s="59"/>
      <c r="BB15" s="59"/>
      <c r="BC15" s="59"/>
      <c r="BD15" s="59"/>
    </row>
    <row r="16" ht="19.5" customHeight="1">
      <c r="A16" s="2"/>
      <c r="B16" s="2"/>
      <c r="C16" s="54"/>
      <c r="D16" s="5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0"/>
      <c r="S16" s="60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ht="19.5" customHeight="1">
      <c r="A17" s="2"/>
      <c r="B17" s="61" t="s">
        <v>189</v>
      </c>
      <c r="C17" s="2"/>
      <c r="D17" s="5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0"/>
      <c r="S17" s="6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>
      <c r="A18" s="2"/>
      <c r="B18" s="2"/>
      <c r="C18" s="13" t="s">
        <v>190</v>
      </c>
      <c r="D18" s="2"/>
      <c r="E18" s="2"/>
      <c r="F18" s="37">
        <v>2.0</v>
      </c>
      <c r="G18" s="2"/>
      <c r="H18" s="2"/>
      <c r="I18" s="4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ht="15.0" customHeight="1">
      <c r="A19" s="2"/>
      <c r="B19" s="2"/>
      <c r="C19" s="2"/>
      <c r="D19" s="2"/>
      <c r="E19" s="26">
        <f t="shared" ref="E19:N19" si="1">IF(E20&gt;$F$18,0,1)</f>
        <v>1</v>
      </c>
      <c r="F19" s="26">
        <f t="shared" si="1"/>
        <v>1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L19" s="26">
        <f t="shared" si="1"/>
        <v>0</v>
      </c>
      <c r="M19" s="26">
        <f t="shared" si="1"/>
        <v>0</v>
      </c>
      <c r="N19" s="26">
        <f t="shared" si="1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ht="33.75" customHeight="1">
      <c r="A20" s="2"/>
      <c r="B20" s="2"/>
      <c r="C20" s="62" t="s">
        <v>191</v>
      </c>
      <c r="D20" s="63" t="s">
        <v>192</v>
      </c>
      <c r="E20" s="64">
        <v>1.0</v>
      </c>
      <c r="F20" s="64">
        <v>2.0</v>
      </c>
      <c r="G20" s="64">
        <v>3.0</v>
      </c>
      <c r="H20" s="64">
        <v>4.0</v>
      </c>
      <c r="I20" s="64">
        <v>5.0</v>
      </c>
      <c r="J20" s="64">
        <v>6.0</v>
      </c>
      <c r="K20" s="64">
        <v>7.0</v>
      </c>
      <c r="L20" s="64">
        <v>8.0</v>
      </c>
      <c r="M20" s="64">
        <v>9.0</v>
      </c>
      <c r="N20" s="64">
        <v>10.0</v>
      </c>
      <c r="O20" s="65" t="s">
        <v>193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ht="15.75" customHeight="1">
      <c r="A21" s="2"/>
      <c r="B21" s="12"/>
      <c r="C21" s="66" t="s">
        <v>194</v>
      </c>
      <c r="D21" s="30" t="s">
        <v>195</v>
      </c>
      <c r="E21" s="67">
        <f>1-SUMPRODUCT(F19:N19,F21:N21)</f>
        <v>0.5</v>
      </c>
      <c r="F21" s="67">
        <f t="shared" ref="F21:N21" si="2">ROUND(F22/$D$22,4)</f>
        <v>0.5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9"/>
      <c r="P21" s="2"/>
      <c r="Q21" s="1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ht="15.75" customHeight="1">
      <c r="A22" s="2"/>
      <c r="B22" s="12"/>
      <c r="C22" s="66" t="s">
        <v>268</v>
      </c>
      <c r="D22" s="68">
        <f>SUMPRODUCT(E22:N22,E19:N19)</f>
        <v>2</v>
      </c>
      <c r="E22" s="67">
        <v>1.0</v>
      </c>
      <c r="F22" s="67">
        <v>1.0</v>
      </c>
      <c r="G22" s="68"/>
      <c r="H22" s="68"/>
      <c r="I22" s="68"/>
      <c r="J22" s="68"/>
      <c r="K22" s="68"/>
      <c r="L22" s="68"/>
      <c r="M22" s="68"/>
      <c r="N22" s="68"/>
      <c r="O22" s="69" t="s">
        <v>197</v>
      </c>
      <c r="P22" s="2"/>
      <c r="Q22" s="1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ht="15.75" customHeight="1">
      <c r="A23" s="2"/>
      <c r="B23" s="12"/>
      <c r="C23" s="66" t="s">
        <v>198</v>
      </c>
      <c r="D23" s="70"/>
      <c r="E23" s="71" t="s">
        <v>200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71" t="s">
        <v>200</v>
      </c>
      <c r="M23" s="71" t="s">
        <v>200</v>
      </c>
      <c r="N23" s="71" t="s">
        <v>200</v>
      </c>
      <c r="O23" s="69" t="s">
        <v>201</v>
      </c>
      <c r="P23" s="2"/>
      <c r="Q23" s="12"/>
      <c r="R23" s="2" t="s">
        <v>200</v>
      </c>
      <c r="S23" s="2" t="s">
        <v>199</v>
      </c>
      <c r="T23" s="72" t="str">
        <f>O15</f>
        <v>Wetterdienstleister ABC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ht="15.75" customHeight="1">
      <c r="A24" s="2"/>
      <c r="B24" s="12"/>
      <c r="C24" s="66" t="s">
        <v>202</v>
      </c>
      <c r="D24" s="70"/>
      <c r="E24" s="71" t="s">
        <v>269</v>
      </c>
      <c r="F24" s="71" t="s">
        <v>204</v>
      </c>
      <c r="G24" s="71"/>
      <c r="H24" s="71"/>
      <c r="I24" s="71"/>
      <c r="J24" s="71"/>
      <c r="K24" s="71"/>
      <c r="L24" s="71"/>
      <c r="M24" s="71"/>
      <c r="N24" s="71"/>
      <c r="O24" s="69" t="s">
        <v>205</v>
      </c>
      <c r="P24" s="2"/>
      <c r="Q24" s="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ht="15.75" customHeight="1">
      <c r="A25" s="2"/>
      <c r="B25" s="12"/>
      <c r="C25" s="66" t="s">
        <v>206</v>
      </c>
      <c r="D25" s="70"/>
      <c r="E25" s="71" t="s">
        <v>207</v>
      </c>
      <c r="F25" s="71" t="s">
        <v>207</v>
      </c>
      <c r="G25" s="71"/>
      <c r="H25" s="71"/>
      <c r="I25" s="71"/>
      <c r="J25" s="71"/>
      <c r="K25" s="71"/>
      <c r="L25" s="71"/>
      <c r="M25" s="71"/>
      <c r="N25" s="71"/>
      <c r="O25" s="69" t="s">
        <v>208</v>
      </c>
      <c r="P25" s="2"/>
      <c r="Q25" s="12"/>
      <c r="R25" s="2" t="s">
        <v>209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ht="15.75" customHeight="1">
      <c r="A26" s="2"/>
      <c r="B26" s="12"/>
      <c r="C26" s="66" t="s">
        <v>210</v>
      </c>
      <c r="D26" s="70"/>
      <c r="E26" s="71" t="s">
        <v>212</v>
      </c>
      <c r="F26" s="71" t="s">
        <v>212</v>
      </c>
      <c r="G26" s="71"/>
      <c r="H26" s="71"/>
      <c r="I26" s="71"/>
      <c r="J26" s="71"/>
      <c r="K26" s="71"/>
      <c r="L26" s="71"/>
      <c r="M26" s="71"/>
      <c r="N26" s="71"/>
      <c r="O26" s="69" t="s">
        <v>201</v>
      </c>
      <c r="P26" s="2"/>
      <c r="Q26" s="12"/>
      <c r="R26" s="2" t="s">
        <v>212</v>
      </c>
      <c r="S26" s="2" t="s">
        <v>214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ht="15.75" customHeight="1">
      <c r="A27" s="2"/>
      <c r="B27" s="12"/>
      <c r="C27" s="7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ht="15.75" customHeight="1">
      <c r="A28" s="2"/>
      <c r="B28" s="2"/>
      <c r="C28" s="13" t="s">
        <v>216</v>
      </c>
      <c r="D28" s="2"/>
      <c r="E28" s="2"/>
      <c r="F28" s="37">
        <v>4.0</v>
      </c>
      <c r="G28" s="2"/>
      <c r="H28" s="2"/>
      <c r="I28" s="4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ht="15.0" customHeight="1">
      <c r="A29" s="2"/>
      <c r="B29" s="2"/>
      <c r="C29" s="2"/>
      <c r="D29" s="2"/>
      <c r="E29" s="26">
        <f t="shared" ref="E29:N29" si="3">IF(E30&gt;$F$28,0,1)</f>
        <v>1</v>
      </c>
      <c r="F29" s="26">
        <f t="shared" si="3"/>
        <v>1</v>
      </c>
      <c r="G29" s="26">
        <f t="shared" si="3"/>
        <v>1</v>
      </c>
      <c r="H29" s="26">
        <f t="shared" si="3"/>
        <v>1</v>
      </c>
      <c r="I29" s="26">
        <f t="shared" si="3"/>
        <v>0</v>
      </c>
      <c r="J29" s="26">
        <f t="shared" si="3"/>
        <v>0</v>
      </c>
      <c r="K29" s="26">
        <f t="shared" si="3"/>
        <v>0</v>
      </c>
      <c r="L29" s="26">
        <f t="shared" si="3"/>
        <v>0</v>
      </c>
      <c r="M29" s="26">
        <f t="shared" si="3"/>
        <v>0</v>
      </c>
      <c r="N29" s="26">
        <f t="shared" si="3"/>
        <v>0</v>
      </c>
      <c r="O29" s="2"/>
      <c r="P29" s="2"/>
      <c r="Q29" s="1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ht="15.75" customHeight="1">
      <c r="A30" s="2"/>
      <c r="B30" s="12"/>
      <c r="C30" s="62" t="s">
        <v>217</v>
      </c>
      <c r="D30" s="63" t="s">
        <v>218</v>
      </c>
      <c r="E30" s="76">
        <v>1.0</v>
      </c>
      <c r="F30" s="76">
        <v>2.0</v>
      </c>
      <c r="G30" s="76">
        <v>3.0</v>
      </c>
      <c r="H30" s="76">
        <v>4.0</v>
      </c>
      <c r="I30" s="76">
        <v>5.0</v>
      </c>
      <c r="J30" s="76">
        <v>6.0</v>
      </c>
      <c r="K30" s="76">
        <v>7.0</v>
      </c>
      <c r="L30" s="76">
        <v>8.0</v>
      </c>
      <c r="M30" s="76">
        <v>9.0</v>
      </c>
      <c r="N30" s="76">
        <v>10.0</v>
      </c>
      <c r="O30" s="65" t="s">
        <v>193</v>
      </c>
      <c r="P30" s="2"/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ht="15.75" customHeight="1">
      <c r="A31" s="2"/>
      <c r="B31" s="12"/>
      <c r="C31" s="66" t="s">
        <v>219</v>
      </c>
      <c r="D31" s="68" t="s">
        <v>220</v>
      </c>
      <c r="E31" s="77">
        <f>1-SUMPRODUCT(F29:N29,F31:N31)</f>
        <v>0.5333</v>
      </c>
      <c r="F31" s="77">
        <f t="shared" ref="F31:N31" si="4">ROUND(F32/$D$32,4)</f>
        <v>0.2667</v>
      </c>
      <c r="G31" s="77">
        <f t="shared" si="4"/>
        <v>0.1333</v>
      </c>
      <c r="H31" s="77">
        <f t="shared" si="4"/>
        <v>0.0667</v>
      </c>
      <c r="I31" s="77">
        <f t="shared" si="4"/>
        <v>0</v>
      </c>
      <c r="J31" s="77">
        <f t="shared" si="4"/>
        <v>0</v>
      </c>
      <c r="K31" s="77">
        <f t="shared" si="4"/>
        <v>0</v>
      </c>
      <c r="L31" s="77">
        <f t="shared" si="4"/>
        <v>0</v>
      </c>
      <c r="M31" s="77">
        <f t="shared" si="4"/>
        <v>0</v>
      </c>
      <c r="N31" s="77">
        <f t="shared" si="4"/>
        <v>0</v>
      </c>
      <c r="O31" s="69"/>
      <c r="P31" s="2"/>
      <c r="Q31" s="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ht="15.75" customHeight="1">
      <c r="A32" s="2"/>
      <c r="B32" s="12"/>
      <c r="C32" s="66" t="s">
        <v>270</v>
      </c>
      <c r="D32" s="67">
        <f>SUMPRODUCT(E32:N32,E29:N29)</f>
        <v>1.875</v>
      </c>
      <c r="E32" s="77">
        <v>1.0</v>
      </c>
      <c r="F32" s="77">
        <v>0.5</v>
      </c>
      <c r="G32" s="77">
        <v>0.25</v>
      </c>
      <c r="H32" s="77">
        <v>0.125</v>
      </c>
      <c r="I32" s="78"/>
      <c r="J32" s="78"/>
      <c r="K32" s="78"/>
      <c r="L32" s="78"/>
      <c r="M32" s="78"/>
      <c r="N32" s="78"/>
      <c r="O32" s="69" t="s">
        <v>197</v>
      </c>
      <c r="P32" s="2"/>
      <c r="Q32" s="1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ht="15.75" customHeight="1">
      <c r="A33" s="2"/>
      <c r="B33" s="12"/>
      <c r="C33" s="66" t="s">
        <v>222</v>
      </c>
      <c r="D33" s="30" t="s">
        <v>223</v>
      </c>
      <c r="E33" s="71" t="s">
        <v>224</v>
      </c>
      <c r="F33" s="71" t="s">
        <v>225</v>
      </c>
      <c r="G33" s="71" t="s">
        <v>226</v>
      </c>
      <c r="H33" s="71" t="s">
        <v>227</v>
      </c>
      <c r="I33" s="71"/>
      <c r="J33" s="71"/>
      <c r="K33" s="71"/>
      <c r="L33" s="71"/>
      <c r="M33" s="71"/>
      <c r="N33" s="71"/>
      <c r="O33" s="69" t="s">
        <v>201</v>
      </c>
      <c r="P33" s="2"/>
      <c r="Q33" s="12"/>
      <c r="R33" s="2" t="s">
        <v>224</v>
      </c>
      <c r="S33" s="2" t="s">
        <v>225</v>
      </c>
      <c r="T33" s="2" t="s">
        <v>226</v>
      </c>
      <c r="U33" s="2" t="s">
        <v>227</v>
      </c>
      <c r="V33" s="2" t="s">
        <v>228</v>
      </c>
      <c r="W33" s="2" t="s">
        <v>229</v>
      </c>
      <c r="X33" s="2" t="s">
        <v>230</v>
      </c>
      <c r="Y33" s="2" t="s">
        <v>231</v>
      </c>
      <c r="Z33" s="2" t="s">
        <v>232</v>
      </c>
      <c r="AA33" s="2" t="s">
        <v>233</v>
      </c>
      <c r="AB33" s="2" t="s">
        <v>234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ht="15.75" customHeight="1">
      <c r="A34" s="2"/>
      <c r="B34" s="12"/>
      <c r="C34" s="66" t="s">
        <v>235</v>
      </c>
      <c r="D34" s="30" t="s">
        <v>236</v>
      </c>
      <c r="E34" s="71" t="s">
        <v>237</v>
      </c>
      <c r="F34" s="71" t="s">
        <v>237</v>
      </c>
      <c r="G34" s="71" t="s">
        <v>237</v>
      </c>
      <c r="H34" s="71" t="s">
        <v>237</v>
      </c>
      <c r="I34" s="79"/>
      <c r="J34" s="79"/>
      <c r="K34" s="79"/>
      <c r="L34" s="79"/>
      <c r="M34" s="79"/>
      <c r="N34" s="79"/>
      <c r="O34" s="69" t="s">
        <v>201</v>
      </c>
      <c r="P34" s="2"/>
      <c r="Q34" s="12"/>
      <c r="R34" s="2" t="s">
        <v>237</v>
      </c>
      <c r="S34" s="2" t="s">
        <v>238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ht="15.75" customHeight="1">
      <c r="A35" s="2"/>
      <c r="B35" s="12"/>
      <c r="C35" s="66" t="s">
        <v>239</v>
      </c>
      <c r="D35" s="30" t="s">
        <v>240</v>
      </c>
      <c r="E35" s="71" t="s">
        <v>241</v>
      </c>
      <c r="F35" s="71" t="s">
        <v>241</v>
      </c>
      <c r="G35" s="71" t="s">
        <v>241</v>
      </c>
      <c r="H35" s="71" t="s">
        <v>241</v>
      </c>
      <c r="I35" s="71" t="s">
        <v>241</v>
      </c>
      <c r="J35" s="71" t="s">
        <v>241</v>
      </c>
      <c r="K35" s="71" t="s">
        <v>241</v>
      </c>
      <c r="L35" s="71" t="s">
        <v>241</v>
      </c>
      <c r="M35" s="71" t="s">
        <v>241</v>
      </c>
      <c r="N35" s="71" t="s">
        <v>241</v>
      </c>
      <c r="O35" s="69" t="s">
        <v>201</v>
      </c>
      <c r="P35" s="2"/>
      <c r="Q35" s="12"/>
      <c r="R35" s="2" t="s">
        <v>241</v>
      </c>
      <c r="S35" s="2" t="s">
        <v>242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ht="15.75" customHeight="1">
      <c r="A36" s="2"/>
      <c r="B36" s="12"/>
      <c r="C36" s="70" t="s">
        <v>243</v>
      </c>
      <c r="D36" s="80" t="s">
        <v>244</v>
      </c>
      <c r="E36" s="79" t="s">
        <v>245</v>
      </c>
      <c r="F36" s="79" t="s">
        <v>245</v>
      </c>
      <c r="G36" s="79" t="s">
        <v>246</v>
      </c>
      <c r="H36" s="79" t="s">
        <v>246</v>
      </c>
      <c r="I36" s="79"/>
      <c r="J36" s="79"/>
      <c r="K36" s="79"/>
      <c r="L36" s="79"/>
      <c r="M36" s="79"/>
      <c r="N36" s="79"/>
      <c r="O36" s="69" t="s">
        <v>201</v>
      </c>
      <c r="P36" s="2"/>
      <c r="Q36" s="12"/>
      <c r="R36" s="2" t="s">
        <v>246</v>
      </c>
      <c r="S36" s="2" t="s">
        <v>245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ht="15.75" customHeight="1">
      <c r="A38" s="2"/>
      <c r="B38" s="2"/>
      <c r="C38" s="81" t="s">
        <v>247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ht="15.75" customHeight="1">
      <c r="A39" s="2"/>
      <c r="B39" s="2"/>
      <c r="C39" s="84" t="s">
        <v>248</v>
      </c>
      <c r="D39" s="85"/>
      <c r="E39" s="85" t="s">
        <v>271</v>
      </c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ht="15.75" customHeight="1">
      <c r="A40" s="2"/>
      <c r="B40" s="2"/>
      <c r="C40" s="84"/>
      <c r="D40" s="85"/>
      <c r="E40" s="85" t="s">
        <v>272</v>
      </c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ht="15.75" customHeight="1">
      <c r="A41" s="2"/>
      <c r="B41" s="2"/>
      <c r="C41" s="84"/>
      <c r="D41" s="85"/>
      <c r="E41" s="85" t="s">
        <v>251</v>
      </c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ht="15.75" customHeight="1">
      <c r="A42" s="2"/>
      <c r="B42" s="2"/>
      <c r="C42" s="87"/>
      <c r="D42" s="85"/>
      <c r="E42" s="85" t="s">
        <v>273</v>
      </c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ht="15.75" customHeight="1">
      <c r="A43" s="2"/>
      <c r="B43" s="2"/>
      <c r="C43" s="87"/>
      <c r="D43" s="85"/>
      <c r="E43" s="85" t="s">
        <v>253</v>
      </c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ht="15.75" customHeight="1">
      <c r="A44" s="2"/>
      <c r="B44" s="2"/>
      <c r="C44" s="87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ht="15.75" customHeight="1">
      <c r="A45" s="2"/>
      <c r="B45" s="2"/>
      <c r="C45" s="84" t="s">
        <v>254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ht="15.75" customHeight="1">
      <c r="A46" s="2"/>
      <c r="B46" s="2"/>
      <c r="C46" s="87" t="s">
        <v>255</v>
      </c>
      <c r="D46" s="88" t="s">
        <v>256</v>
      </c>
      <c r="E46" s="89">
        <v>1.0</v>
      </c>
      <c r="F46" s="89">
        <v>0.0</v>
      </c>
      <c r="G46" s="89">
        <v>0.0</v>
      </c>
      <c r="H46" s="89">
        <v>0.0</v>
      </c>
      <c r="I46" s="89">
        <v>0.0</v>
      </c>
      <c r="J46" s="89" t="s">
        <v>257</v>
      </c>
      <c r="K46" s="85"/>
      <c r="L46" s="85"/>
      <c r="M46" s="85"/>
      <c r="N46" s="85"/>
      <c r="O46" s="8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ht="15.75" customHeight="1">
      <c r="A47" s="2"/>
      <c r="B47" s="2"/>
      <c r="C47" s="87" t="s">
        <v>258</v>
      </c>
      <c r="D47" s="88" t="s">
        <v>256</v>
      </c>
      <c r="E47" s="89">
        <v>1.0</v>
      </c>
      <c r="F47" s="89">
        <v>0.5</v>
      </c>
      <c r="G47" s="89">
        <v>0.25</v>
      </c>
      <c r="H47" s="89">
        <v>0.125</v>
      </c>
      <c r="I47" s="89">
        <v>0.0</v>
      </c>
      <c r="J47" s="89" t="s">
        <v>257</v>
      </c>
      <c r="K47" s="85"/>
      <c r="L47" s="85"/>
      <c r="M47" s="85"/>
      <c r="N47" s="85"/>
      <c r="O47" s="8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ht="15.75" customHeight="1">
      <c r="A48" s="2"/>
      <c r="B48" s="2"/>
      <c r="C48" s="90"/>
      <c r="D48" s="91"/>
      <c r="E48" s="92"/>
      <c r="F48" s="92"/>
      <c r="G48" s="92"/>
      <c r="H48" s="92"/>
      <c r="I48" s="92"/>
      <c r="J48" s="93"/>
      <c r="K48" s="94"/>
      <c r="L48" s="94"/>
      <c r="M48" s="94"/>
      <c r="N48" s="94"/>
      <c r="O48" s="9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ht="15.75" customHeight="1">
      <c r="A50" s="2"/>
      <c r="B50" s="61" t="s">
        <v>259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ht="15.75" customHeight="1">
      <c r="A52" s="2"/>
      <c r="B52" s="2"/>
      <c r="C52" s="13" t="s">
        <v>260</v>
      </c>
      <c r="D52" s="2"/>
      <c r="E52" s="2"/>
      <c r="F52" s="96">
        <f>F18</f>
        <v>2</v>
      </c>
      <c r="G52" s="2"/>
      <c r="H52" s="2"/>
      <c r="I52" s="4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ht="15.0" customHeight="1">
      <c r="A53" s="2"/>
      <c r="B53" s="2"/>
      <c r="C53" s="2"/>
      <c r="D53" s="2"/>
      <c r="E53" s="26">
        <f t="shared" ref="E53:N53" si="5">IF(E54&gt;$F$52,0,1)</f>
        <v>1</v>
      </c>
      <c r="F53" s="26">
        <f t="shared" si="5"/>
        <v>1</v>
      </c>
      <c r="G53" s="26">
        <f t="shared" si="5"/>
        <v>0</v>
      </c>
      <c r="H53" s="26">
        <f t="shared" si="5"/>
        <v>0</v>
      </c>
      <c r="I53" s="26">
        <f t="shared" si="5"/>
        <v>0</v>
      </c>
      <c r="J53" s="26">
        <f t="shared" si="5"/>
        <v>0</v>
      </c>
      <c r="K53" s="26">
        <f t="shared" si="5"/>
        <v>0</v>
      </c>
      <c r="L53" s="26">
        <f t="shared" si="5"/>
        <v>0</v>
      </c>
      <c r="M53" s="26">
        <f t="shared" si="5"/>
        <v>0</v>
      </c>
      <c r="N53" s="26">
        <f t="shared" si="5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ht="33.75" customHeight="1">
      <c r="A54" s="2"/>
      <c r="B54" s="2"/>
      <c r="C54" s="62" t="s">
        <v>191</v>
      </c>
      <c r="D54" s="63" t="s">
        <v>192</v>
      </c>
      <c r="E54" s="64">
        <v>1.0</v>
      </c>
      <c r="F54" s="64">
        <v>2.0</v>
      </c>
      <c r="G54" s="64">
        <v>3.0</v>
      </c>
      <c r="H54" s="64">
        <v>4.0</v>
      </c>
      <c r="I54" s="64">
        <v>5.0</v>
      </c>
      <c r="J54" s="64">
        <v>6.0</v>
      </c>
      <c r="K54" s="64">
        <v>7.0</v>
      </c>
      <c r="L54" s="64">
        <v>8.0</v>
      </c>
      <c r="M54" s="64">
        <v>9.0</v>
      </c>
      <c r="N54" s="64">
        <v>10.0</v>
      </c>
      <c r="O54" s="65" t="s">
        <v>193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ht="15.75" customHeight="1">
      <c r="A55" s="2"/>
      <c r="B55" s="12"/>
      <c r="C55" s="66" t="s">
        <v>194</v>
      </c>
      <c r="D55" s="30" t="s">
        <v>195</v>
      </c>
      <c r="E55" s="77">
        <f>1-SUMPRODUCT(F53:N53,F55:N55)</f>
        <v>0.5</v>
      </c>
      <c r="F55" s="77">
        <f t="shared" ref="F55:N55" si="6">ROUND(F56/$D$56,4)</f>
        <v>0.5</v>
      </c>
      <c r="G55" s="77">
        <f t="shared" si="6"/>
        <v>0</v>
      </c>
      <c r="H55" s="77">
        <f t="shared" si="6"/>
        <v>0</v>
      </c>
      <c r="I55" s="77">
        <f t="shared" si="6"/>
        <v>0</v>
      </c>
      <c r="J55" s="77">
        <f t="shared" si="6"/>
        <v>0</v>
      </c>
      <c r="K55" s="77">
        <f t="shared" si="6"/>
        <v>0</v>
      </c>
      <c r="L55" s="77">
        <f t="shared" si="6"/>
        <v>0</v>
      </c>
      <c r="M55" s="77">
        <f t="shared" si="6"/>
        <v>0</v>
      </c>
      <c r="N55" s="77">
        <f t="shared" si="6"/>
        <v>0</v>
      </c>
      <c r="O55" s="69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ht="15.75" customHeight="1">
      <c r="A56" s="2"/>
      <c r="B56" s="12"/>
      <c r="C56" s="66" t="s">
        <v>274</v>
      </c>
      <c r="D56" s="68">
        <f>SUMPRODUCT(E56:N56,E53:N53)</f>
        <v>2</v>
      </c>
      <c r="E56" s="77">
        <f t="shared" ref="E56:N56" si="7">E22</f>
        <v>1</v>
      </c>
      <c r="F56" s="77">
        <f t="shared" si="7"/>
        <v>1</v>
      </c>
      <c r="G56" s="77" t="str">
        <f t="shared" si="7"/>
        <v/>
      </c>
      <c r="H56" s="77" t="str">
        <f t="shared" si="7"/>
        <v/>
      </c>
      <c r="I56" s="77" t="str">
        <f t="shared" si="7"/>
        <v/>
      </c>
      <c r="J56" s="77" t="str">
        <f t="shared" si="7"/>
        <v/>
      </c>
      <c r="K56" s="77" t="str">
        <f t="shared" si="7"/>
        <v/>
      </c>
      <c r="L56" s="77" t="str">
        <f t="shared" si="7"/>
        <v/>
      </c>
      <c r="M56" s="77" t="str">
        <f t="shared" si="7"/>
        <v/>
      </c>
      <c r="N56" s="77" t="str">
        <f t="shared" si="7"/>
        <v/>
      </c>
      <c r="O56" s="69" t="s">
        <v>197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ht="15.75" customHeight="1">
      <c r="A57" s="2"/>
      <c r="B57" s="12"/>
      <c r="C57" s="66" t="s">
        <v>198</v>
      </c>
      <c r="D57" s="70"/>
      <c r="E57" s="71" t="str">
        <f t="shared" ref="E57:N57" si="8">E23</f>
        <v>DWD</v>
      </c>
      <c r="F57" s="71" t="str">
        <f t="shared" si="8"/>
        <v>DWD</v>
      </c>
      <c r="G57" s="71" t="str">
        <f t="shared" si="8"/>
        <v>DWD</v>
      </c>
      <c r="H57" s="71" t="str">
        <f t="shared" si="8"/>
        <v>DWD</v>
      </c>
      <c r="I57" s="71" t="str">
        <f t="shared" si="8"/>
        <v>DWD</v>
      </c>
      <c r="J57" s="71" t="str">
        <f t="shared" si="8"/>
        <v>DWD</v>
      </c>
      <c r="K57" s="71" t="str">
        <f t="shared" si="8"/>
        <v>DWD</v>
      </c>
      <c r="L57" s="71" t="str">
        <f t="shared" si="8"/>
        <v>DWD</v>
      </c>
      <c r="M57" s="71" t="str">
        <f t="shared" si="8"/>
        <v>DWD</v>
      </c>
      <c r="N57" s="71" t="str">
        <f t="shared" si="8"/>
        <v>DWD</v>
      </c>
      <c r="O57" s="69" t="s">
        <v>201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ht="15.75" customHeight="1">
      <c r="A58" s="2"/>
      <c r="B58" s="12"/>
      <c r="C58" s="66" t="s">
        <v>202</v>
      </c>
      <c r="D58" s="70"/>
      <c r="E58" s="71" t="str">
        <f t="shared" ref="E58:N58" si="9">E24</f>
        <v>ABC-St.</v>
      </c>
      <c r="F58" s="71" t="str">
        <f t="shared" si="9"/>
        <v>DEF-St.</v>
      </c>
      <c r="G58" s="71" t="str">
        <f t="shared" si="9"/>
        <v/>
      </c>
      <c r="H58" s="71" t="str">
        <f t="shared" si="9"/>
        <v/>
      </c>
      <c r="I58" s="71" t="str">
        <f t="shared" si="9"/>
        <v/>
      </c>
      <c r="J58" s="71" t="str">
        <f t="shared" si="9"/>
        <v/>
      </c>
      <c r="K58" s="71" t="str">
        <f t="shared" si="9"/>
        <v/>
      </c>
      <c r="L58" s="71" t="str">
        <f t="shared" si="9"/>
        <v/>
      </c>
      <c r="M58" s="71" t="str">
        <f t="shared" si="9"/>
        <v/>
      </c>
      <c r="N58" s="71" t="str">
        <f t="shared" si="9"/>
        <v/>
      </c>
      <c r="O58" s="69" t="s">
        <v>205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ht="15.75" customHeight="1">
      <c r="A59" s="2"/>
      <c r="B59" s="12"/>
      <c r="C59" s="66" t="s">
        <v>206</v>
      </c>
      <c r="D59" s="70"/>
      <c r="E59" s="71" t="str">
        <f t="shared" ref="E59:N59" si="10">E25</f>
        <v>xxxxx</v>
      </c>
      <c r="F59" s="71" t="str">
        <f t="shared" si="10"/>
        <v>xxxxx</v>
      </c>
      <c r="G59" s="71" t="str">
        <f t="shared" si="10"/>
        <v/>
      </c>
      <c r="H59" s="71" t="str">
        <f t="shared" si="10"/>
        <v/>
      </c>
      <c r="I59" s="71" t="str">
        <f t="shared" si="10"/>
        <v/>
      </c>
      <c r="J59" s="71" t="str">
        <f t="shared" si="10"/>
        <v/>
      </c>
      <c r="K59" s="71" t="str">
        <f t="shared" si="10"/>
        <v/>
      </c>
      <c r="L59" s="71" t="str">
        <f t="shared" si="10"/>
        <v/>
      </c>
      <c r="M59" s="71" t="str">
        <f t="shared" si="10"/>
        <v/>
      </c>
      <c r="N59" s="71" t="str">
        <f t="shared" si="10"/>
        <v/>
      </c>
      <c r="O59" s="69" t="s">
        <v>208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ht="15.75" customHeight="1">
      <c r="A60" s="2"/>
      <c r="B60" s="12"/>
      <c r="C60" s="66" t="s">
        <v>210</v>
      </c>
      <c r="D60" s="70"/>
      <c r="E60" s="97" t="str">
        <f t="shared" ref="E60:N60" si="11">E26</f>
        <v>Temp. (2m)</v>
      </c>
      <c r="F60" s="97" t="str">
        <f t="shared" si="11"/>
        <v>Temp. (2m)</v>
      </c>
      <c r="G60" s="97" t="str">
        <f t="shared" si="11"/>
        <v/>
      </c>
      <c r="H60" s="97" t="str">
        <f t="shared" si="11"/>
        <v/>
      </c>
      <c r="I60" s="97" t="str">
        <f t="shared" si="11"/>
        <v/>
      </c>
      <c r="J60" s="97" t="str">
        <f t="shared" si="11"/>
        <v/>
      </c>
      <c r="K60" s="97" t="str">
        <f t="shared" si="11"/>
        <v/>
      </c>
      <c r="L60" s="97" t="str">
        <f t="shared" si="11"/>
        <v/>
      </c>
      <c r="M60" s="97" t="str">
        <f t="shared" si="11"/>
        <v/>
      </c>
      <c r="N60" s="97" t="str">
        <f t="shared" si="11"/>
        <v/>
      </c>
      <c r="O60" s="69" t="s">
        <v>201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ht="15.75" customHeight="1">
      <c r="A62" s="2"/>
      <c r="B62" s="2"/>
      <c r="C62" s="13" t="s">
        <v>216</v>
      </c>
      <c r="D62" s="2"/>
      <c r="E62" s="2"/>
      <c r="F62" s="96">
        <f>F28</f>
        <v>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ht="15.0" customHeight="1">
      <c r="A63" s="2"/>
      <c r="B63" s="2"/>
      <c r="C63" s="2"/>
      <c r="D63" s="2"/>
      <c r="E63" s="26">
        <f t="shared" ref="E63:N63" si="12">IF(E64&gt;$F$62,0,1)</f>
        <v>1</v>
      </c>
      <c r="F63" s="26">
        <f t="shared" si="12"/>
        <v>1</v>
      </c>
      <c r="G63" s="26">
        <f t="shared" si="12"/>
        <v>1</v>
      </c>
      <c r="H63" s="26">
        <f t="shared" si="12"/>
        <v>1</v>
      </c>
      <c r="I63" s="26">
        <f t="shared" si="12"/>
        <v>0</v>
      </c>
      <c r="J63" s="26">
        <f t="shared" si="12"/>
        <v>0</v>
      </c>
      <c r="K63" s="26">
        <f t="shared" si="12"/>
        <v>0</v>
      </c>
      <c r="L63" s="26">
        <f t="shared" si="12"/>
        <v>0</v>
      </c>
      <c r="M63" s="26">
        <f t="shared" si="12"/>
        <v>0</v>
      </c>
      <c r="N63" s="26">
        <f t="shared" si="12"/>
        <v>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ht="18.0" customHeight="1">
      <c r="A64" s="2"/>
      <c r="B64" s="2"/>
      <c r="C64" s="62" t="s">
        <v>217</v>
      </c>
      <c r="D64" s="63" t="s">
        <v>218</v>
      </c>
      <c r="E64" s="76">
        <v>1.0</v>
      </c>
      <c r="F64" s="76">
        <v>2.0</v>
      </c>
      <c r="G64" s="76">
        <v>3.0</v>
      </c>
      <c r="H64" s="76">
        <v>4.0</v>
      </c>
      <c r="I64" s="76">
        <v>5.0</v>
      </c>
      <c r="J64" s="76">
        <v>6.0</v>
      </c>
      <c r="K64" s="76">
        <v>7.0</v>
      </c>
      <c r="L64" s="76">
        <v>8.0</v>
      </c>
      <c r="M64" s="76">
        <v>9.0</v>
      </c>
      <c r="N64" s="76">
        <v>10.0</v>
      </c>
      <c r="O64" s="65" t="s">
        <v>193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ht="15.75" customHeight="1">
      <c r="A65" s="2"/>
      <c r="B65" s="12"/>
      <c r="C65" s="66" t="s">
        <v>219</v>
      </c>
      <c r="D65" s="68" t="s">
        <v>220</v>
      </c>
      <c r="E65" s="77">
        <f>1-SUMPRODUCT(F63:N63,F65:N65)</f>
        <v>0.5333</v>
      </c>
      <c r="F65" s="77">
        <f t="shared" ref="F65:N65" si="13">ROUND(F66/$D$66,4)</f>
        <v>0.2667</v>
      </c>
      <c r="G65" s="77">
        <f t="shared" si="13"/>
        <v>0.1333</v>
      </c>
      <c r="H65" s="77">
        <f t="shared" si="13"/>
        <v>0.0667</v>
      </c>
      <c r="I65" s="77">
        <f t="shared" si="13"/>
        <v>0</v>
      </c>
      <c r="J65" s="77">
        <f t="shared" si="13"/>
        <v>0</v>
      </c>
      <c r="K65" s="77">
        <f t="shared" si="13"/>
        <v>0</v>
      </c>
      <c r="L65" s="77">
        <f t="shared" si="13"/>
        <v>0</v>
      </c>
      <c r="M65" s="77">
        <f t="shared" si="13"/>
        <v>0</v>
      </c>
      <c r="N65" s="77">
        <f t="shared" si="13"/>
        <v>0</v>
      </c>
      <c r="O65" s="6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ht="15.75" customHeight="1">
      <c r="A66" s="2"/>
      <c r="B66" s="12"/>
      <c r="C66" s="66" t="s">
        <v>275</v>
      </c>
      <c r="D66" s="68">
        <f>SUMPRODUCT(E66:N66,E63:N63)</f>
        <v>1.875</v>
      </c>
      <c r="E66" s="98">
        <f t="shared" ref="E66:N66" si="14">E32</f>
        <v>1</v>
      </c>
      <c r="F66" s="98">
        <f t="shared" si="14"/>
        <v>0.5</v>
      </c>
      <c r="G66" s="98">
        <f t="shared" si="14"/>
        <v>0.25</v>
      </c>
      <c r="H66" s="98">
        <f t="shared" si="14"/>
        <v>0.125</v>
      </c>
      <c r="I66" s="98" t="str">
        <f t="shared" si="14"/>
        <v/>
      </c>
      <c r="J66" s="98" t="str">
        <f t="shared" si="14"/>
        <v/>
      </c>
      <c r="K66" s="98" t="str">
        <f t="shared" si="14"/>
        <v/>
      </c>
      <c r="L66" s="98" t="str">
        <f t="shared" si="14"/>
        <v/>
      </c>
      <c r="M66" s="98" t="str">
        <f t="shared" si="14"/>
        <v/>
      </c>
      <c r="N66" s="98" t="str">
        <f t="shared" si="14"/>
        <v/>
      </c>
      <c r="O66" s="69" t="s">
        <v>197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ht="15.75" customHeight="1">
      <c r="A67" s="2"/>
      <c r="B67" s="12"/>
      <c r="C67" s="66" t="s">
        <v>222</v>
      </c>
      <c r="D67" s="30" t="s">
        <v>223</v>
      </c>
      <c r="E67" s="71" t="str">
        <f t="shared" ref="E67:N67" si="15">E33</f>
        <v>D</v>
      </c>
      <c r="F67" s="71" t="str">
        <f t="shared" si="15"/>
        <v>D-1</v>
      </c>
      <c r="G67" s="71" t="str">
        <f t="shared" si="15"/>
        <v>D-2</v>
      </c>
      <c r="H67" s="71" t="str">
        <f t="shared" si="15"/>
        <v>D-3</v>
      </c>
      <c r="I67" s="71" t="str">
        <f t="shared" si="15"/>
        <v/>
      </c>
      <c r="J67" s="71" t="str">
        <f t="shared" si="15"/>
        <v/>
      </c>
      <c r="K67" s="71" t="str">
        <f t="shared" si="15"/>
        <v/>
      </c>
      <c r="L67" s="71" t="str">
        <f t="shared" si="15"/>
        <v/>
      </c>
      <c r="M67" s="71" t="str">
        <f t="shared" si="15"/>
        <v/>
      </c>
      <c r="N67" s="71" t="str">
        <f t="shared" si="15"/>
        <v/>
      </c>
      <c r="O67" s="69" t="s">
        <v>201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ht="15.75" customHeight="1">
      <c r="A68" s="2"/>
      <c r="B68" s="12"/>
      <c r="C68" s="66" t="s">
        <v>235</v>
      </c>
      <c r="D68" s="30" t="s">
        <v>236</v>
      </c>
      <c r="E68" s="99" t="str">
        <f t="shared" ref="E68:N68" si="16">E34</f>
        <v>Gastag</v>
      </c>
      <c r="F68" s="99" t="str">
        <f t="shared" si="16"/>
        <v>Gastag</v>
      </c>
      <c r="G68" s="99" t="str">
        <f t="shared" si="16"/>
        <v>Gastag</v>
      </c>
      <c r="H68" s="99" t="str">
        <f t="shared" si="16"/>
        <v>Gastag</v>
      </c>
      <c r="I68" s="79" t="str">
        <f t="shared" si="16"/>
        <v/>
      </c>
      <c r="J68" s="79" t="str">
        <f t="shared" si="16"/>
        <v/>
      </c>
      <c r="K68" s="79" t="str">
        <f t="shared" si="16"/>
        <v/>
      </c>
      <c r="L68" s="79" t="str">
        <f t="shared" si="16"/>
        <v/>
      </c>
      <c r="M68" s="79" t="str">
        <f t="shared" si="16"/>
        <v/>
      </c>
      <c r="N68" s="79" t="str">
        <f t="shared" si="16"/>
        <v/>
      </c>
      <c r="O68" s="69" t="s">
        <v>201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ht="15.75" customHeight="1">
      <c r="A69" s="2"/>
      <c r="B69" s="12"/>
      <c r="C69" s="66" t="s">
        <v>239</v>
      </c>
      <c r="D69" s="30" t="s">
        <v>240</v>
      </c>
      <c r="E69" s="99" t="str">
        <f t="shared" ref="E69:N69" si="17">E35</f>
        <v>CET/CEST</v>
      </c>
      <c r="F69" s="99" t="str">
        <f t="shared" si="17"/>
        <v>CET/CEST</v>
      </c>
      <c r="G69" s="99" t="str">
        <f t="shared" si="17"/>
        <v>CET/CEST</v>
      </c>
      <c r="H69" s="99" t="str">
        <f t="shared" si="17"/>
        <v>CET/CEST</v>
      </c>
      <c r="I69" s="79" t="str">
        <f t="shared" si="17"/>
        <v>CET/CEST</v>
      </c>
      <c r="J69" s="79" t="str">
        <f t="shared" si="17"/>
        <v>CET/CEST</v>
      </c>
      <c r="K69" s="79" t="str">
        <f t="shared" si="17"/>
        <v>CET/CEST</v>
      </c>
      <c r="L69" s="79" t="str">
        <f t="shared" si="17"/>
        <v>CET/CEST</v>
      </c>
      <c r="M69" s="79" t="str">
        <f t="shared" si="17"/>
        <v>CET/CEST</v>
      </c>
      <c r="N69" s="79" t="str">
        <f t="shared" si="17"/>
        <v>CET/CEST</v>
      </c>
      <c r="O69" s="69" t="s">
        <v>201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ht="15.75" customHeight="1">
      <c r="A70" s="2"/>
      <c r="B70" s="12"/>
      <c r="C70" s="70" t="s">
        <v>243</v>
      </c>
      <c r="D70" s="80" t="s">
        <v>244</v>
      </c>
      <c r="E70" s="79" t="s">
        <v>246</v>
      </c>
      <c r="F70" s="79" t="s">
        <v>246</v>
      </c>
      <c r="G70" s="79" t="str">
        <f t="shared" ref="G70:N70" si="18">G36</f>
        <v>Temp.-IST</v>
      </c>
      <c r="H70" s="79" t="str">
        <f t="shared" si="18"/>
        <v>Temp.-IST</v>
      </c>
      <c r="I70" s="79" t="str">
        <f t="shared" si="18"/>
        <v/>
      </c>
      <c r="J70" s="79" t="str">
        <f t="shared" si="18"/>
        <v/>
      </c>
      <c r="K70" s="79" t="str">
        <f t="shared" si="18"/>
        <v/>
      </c>
      <c r="L70" s="79" t="str">
        <f t="shared" si="18"/>
        <v/>
      </c>
      <c r="M70" s="79" t="str">
        <f t="shared" si="18"/>
        <v/>
      </c>
      <c r="N70" s="79" t="str">
        <f t="shared" si="18"/>
        <v/>
      </c>
      <c r="O70" s="69" t="s">
        <v>201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ht="15.75" customHeight="1">
      <c r="A72" s="2"/>
      <c r="B72" s="2"/>
      <c r="C72" s="100" t="s">
        <v>263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ht="15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ht="15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ht="15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ht="15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4">
    <mergeCell ref="C13:E13"/>
    <mergeCell ref="C14:D14"/>
    <mergeCell ref="C15:D15"/>
    <mergeCell ref="C72:F72"/>
  </mergeCells>
  <conditionalFormatting sqref="E22:N25">
    <cfRule type="expression" dxfId="0" priority="1">
      <formula>IF(E$20&lt;=$F$18,1,0)</formula>
    </cfRule>
  </conditionalFormatting>
  <conditionalFormatting sqref="E32:N36">
    <cfRule type="expression" dxfId="0" priority="2">
      <formula>IF(E$30&lt;=$F$28,1,0)</formula>
    </cfRule>
  </conditionalFormatting>
  <conditionalFormatting sqref="E26:F26">
    <cfRule type="expression" dxfId="0" priority="3">
      <formula>IF(E$20&lt;=$F$18,1,0)</formula>
    </cfRule>
  </conditionalFormatting>
  <conditionalFormatting sqref="E26:N26">
    <cfRule type="expression" dxfId="4" priority="4">
      <formula>IF(E$20&lt;=$F$18,1,0)</formula>
    </cfRule>
  </conditionalFormatting>
  <conditionalFormatting sqref="E56:N59">
    <cfRule type="expression" dxfId="5" priority="5">
      <formula>IF(E$54&lt;=$F$52,1,0)</formula>
    </cfRule>
  </conditionalFormatting>
  <conditionalFormatting sqref="E60:N60">
    <cfRule type="expression" dxfId="6" priority="6">
      <formula>IF(E$54&lt;=$F$52,1,0)</formula>
    </cfRule>
  </conditionalFormatting>
  <conditionalFormatting sqref="E66:N68">
    <cfRule type="expression" dxfId="5" priority="7">
      <formula>IF(E$64&lt;=$F$62,1,0)</formula>
    </cfRule>
  </conditionalFormatting>
  <conditionalFormatting sqref="E65:N68 E70:N70">
    <cfRule type="expression" dxfId="7" priority="8">
      <formula>IF(E$64&gt;$F$62,1,0)</formula>
    </cfRule>
  </conditionalFormatting>
  <conditionalFormatting sqref="E56:N60">
    <cfRule type="expression" dxfId="7" priority="9">
      <formula>IF(E$54&gt;$F$52,1,0)</formula>
    </cfRule>
  </conditionalFormatting>
  <conditionalFormatting sqref="E21:N26">
    <cfRule type="expression" dxfId="7" priority="10">
      <formula>IF(E$20&gt;$F$18,1,0)</formula>
    </cfRule>
  </conditionalFormatting>
  <conditionalFormatting sqref="E32:N36">
    <cfRule type="expression" dxfId="7" priority="11">
      <formula>IF(E$30&gt;$F$28,1,0)</formula>
    </cfRule>
  </conditionalFormatting>
  <conditionalFormatting sqref="H8:H9 H11">
    <cfRule type="expression" dxfId="7" priority="12">
      <formula>IF($F$9=1,1,0)</formula>
    </cfRule>
  </conditionalFormatting>
  <conditionalFormatting sqref="E55:N55">
    <cfRule type="expression" dxfId="7" priority="13">
      <formula>IF(E$54&gt;$F$52,1,0)</formula>
    </cfRule>
  </conditionalFormatting>
  <conditionalFormatting sqref="E31:N31">
    <cfRule type="expression" dxfId="7" priority="14">
      <formula>IF(E$30&gt;$F$28,1,0)</formula>
    </cfRule>
  </conditionalFormatting>
  <conditionalFormatting sqref="E70:N70">
    <cfRule type="expression" dxfId="0" priority="15">
      <formula>IF(E$64&lt;=$F$62,1,0)</formula>
    </cfRule>
  </conditionalFormatting>
  <conditionalFormatting sqref="H10">
    <cfRule type="expression" dxfId="7" priority="16">
      <formula>IF($F$9=1,1,0)</formula>
    </cfRule>
  </conditionalFormatting>
  <conditionalFormatting sqref="E69:N69">
    <cfRule type="expression" dxfId="5" priority="17">
      <formula>IF(E$64&lt;=$F$62,1,0)</formula>
    </cfRule>
  </conditionalFormatting>
  <conditionalFormatting sqref="E69:N69">
    <cfRule type="expression" dxfId="7" priority="18">
      <formula>IF(E$64&gt;$F$62,1,0)</formula>
    </cfRule>
  </conditionalFormatting>
  <dataValidations>
    <dataValidation type="decimal" allowBlank="1" showErrorMessage="1" sqref="F9">
      <formula1>1.0</formula1>
      <formula2>20.0</formula2>
    </dataValidation>
    <dataValidation type="list" allowBlank="1" showErrorMessage="1" sqref="E34:N34 E68:N68">
      <formula1>$R$34:$S$34</formula1>
    </dataValidation>
    <dataValidation type="list" allowBlank="1" showErrorMessage="1" sqref="F28">
      <formula1>$E$30:$N$30</formula1>
    </dataValidation>
    <dataValidation type="list" allowBlank="1" showErrorMessage="1" sqref="F14:F15">
      <formula1>$R$15:$AV$15</formula1>
    </dataValidation>
    <dataValidation type="list" allowBlank="1" showErrorMessage="1" sqref="E36:N36 E70:N70">
      <formula1>$R$36:$S$36</formula1>
    </dataValidation>
    <dataValidation type="list" allowBlank="1" showErrorMessage="1" sqref="F10">
      <formula1>'SLP-Verfahren'!$H$44:$V$44</formula1>
    </dataValidation>
    <dataValidation type="list" allowBlank="1" showErrorMessage="1" sqref="F52">
      <formula1>$E$54:$N$54</formula1>
    </dataValidation>
    <dataValidation type="list" allowBlank="1" showErrorMessage="1" sqref="E26:N26 E60:N60">
      <formula1>$R$26:$S$26</formula1>
    </dataValidation>
    <dataValidation type="list" allowBlank="1" showErrorMessage="1" sqref="F18">
      <formula1>$E$20:$N$20</formula1>
    </dataValidation>
    <dataValidation type="list" allowBlank="1" showErrorMessage="1" sqref="G14:G15">
      <formula1>$R$14:$AC$14</formula1>
    </dataValidation>
    <dataValidation type="list" allowBlank="1" showErrorMessage="1" sqref="E35:N35 E69:N69">
      <formula1>$R$35:$S$35</formula1>
    </dataValidation>
    <dataValidation type="list" allowBlank="1" showErrorMessage="1" sqref="F62">
      <formula1>$E$64:$N$64</formula1>
    </dataValidation>
    <dataValidation type="list" allowBlank="1" showErrorMessage="1" sqref="E23:N23 E57:N57">
      <formula1>$R$23:$T$23</formula1>
    </dataValidation>
    <dataValidation type="list" allowBlank="1" showInputMessage="1" showErrorMessage="1" prompt="Prognosezeitraum - Werte zwischen 0 - 240h" sqref="E33:N33 E67:N67">
      <formula1>$R$33:$AB$33</formula1>
    </dataValidation>
  </dataValidations>
  <printOptions/>
  <pageMargins bottom="0.75" footer="0.0" header="0.0" left="0.25" right="0.25" top="0.75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8.0"/>
    <col customWidth="1" min="3" max="3" width="37.43"/>
    <col customWidth="1" min="4" max="4" width="16.71"/>
    <col customWidth="1" min="5" max="6" width="11.43"/>
    <col customWidth="1" min="7" max="7" width="10.71"/>
    <col customWidth="1" min="8" max="8" width="12.71"/>
    <col customWidth="1" min="9" max="9" width="15.43"/>
    <col customWidth="1" min="10" max="11" width="12.71"/>
    <col customWidth="1" min="12" max="12" width="11.43"/>
    <col customWidth="1" min="13" max="16" width="12.71"/>
    <col customWidth="1" min="17" max="17" width="14.29"/>
    <col customWidth="1" min="18" max="24" width="11.43"/>
    <col customWidth="1" min="25" max="25" width="20.29"/>
    <col customWidth="1" min="26" max="26" width="11.43"/>
  </cols>
  <sheetData>
    <row r="1" ht="75.0" customHeight="1">
      <c r="A1" s="2"/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101" t="s">
        <v>276</v>
      </c>
      <c r="C2" s="2"/>
      <c r="D2" s="2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 t="s">
        <v>277</v>
      </c>
      <c r="C3" s="2"/>
      <c r="D3" s="2"/>
      <c r="E3" s="2"/>
      <c r="F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102" t="s">
        <v>278</v>
      </c>
      <c r="D5" s="103" t="str">
        <f>Netzbetreiber!$D$9</f>
        <v>Gasversorgung Görlitz GmbH</v>
      </c>
      <c r="E5" s="2"/>
      <c r="F5" s="2"/>
      <c r="H5" s="15" t="s">
        <v>151</v>
      </c>
      <c r="I5" s="15" t="s">
        <v>279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102" t="s">
        <v>280</v>
      </c>
      <c r="D6" s="103" t="str">
        <f>Netzbetreiber!$D$28</f>
        <v>Görlitz</v>
      </c>
      <c r="E6" s="2"/>
      <c r="F6" s="2"/>
      <c r="H6" s="2"/>
      <c r="I6" s="15" t="s">
        <v>281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C7" s="102" t="s">
        <v>74</v>
      </c>
      <c r="D7" s="104">
        <f>Netzbetreiber!$D$11</f>
        <v>9870020700000</v>
      </c>
      <c r="E7" s="2"/>
      <c r="F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102" t="s">
        <v>75</v>
      </c>
      <c r="D8" s="105">
        <f>Netzbetreiber!$D$6</f>
        <v>45261</v>
      </c>
      <c r="E8" s="2"/>
      <c r="F8" s="2"/>
      <c r="H8" s="2" t="s">
        <v>122</v>
      </c>
      <c r="I8" s="2"/>
      <c r="J8" s="106">
        <f>COUNTA(D12:D100)</f>
        <v>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9">
        <v>2.0</v>
      </c>
      <c r="H9" s="29">
        <v>4.0</v>
      </c>
      <c r="I9" s="29">
        <v>5.0</v>
      </c>
      <c r="J9" s="29">
        <v>6.0</v>
      </c>
      <c r="K9" s="29">
        <v>7.0</v>
      </c>
      <c r="L9" s="29">
        <v>8.0</v>
      </c>
      <c r="M9" s="29">
        <v>9.0</v>
      </c>
      <c r="N9" s="29">
        <v>10.0</v>
      </c>
      <c r="O9" s="29">
        <v>11.0</v>
      </c>
      <c r="P9" s="29">
        <v>12.0</v>
      </c>
      <c r="Q9" s="29">
        <v>8.0</v>
      </c>
      <c r="R9" s="29">
        <v>3.0</v>
      </c>
      <c r="S9" s="29">
        <v>4.0</v>
      </c>
      <c r="T9" s="29">
        <v>5.0</v>
      </c>
      <c r="U9" s="29">
        <v>6.0</v>
      </c>
      <c r="V9" s="29">
        <v>7.0</v>
      </c>
      <c r="W9" s="29">
        <v>8.0</v>
      </c>
      <c r="X9" s="29">
        <v>9.0</v>
      </c>
      <c r="Y9" s="29"/>
      <c r="Z9" s="2"/>
    </row>
    <row r="10" ht="14.25" customHeight="1">
      <c r="A10" s="2"/>
      <c r="B10" s="107" t="s">
        <v>282</v>
      </c>
      <c r="C10" s="108" t="s">
        <v>283</v>
      </c>
      <c r="D10" s="107" t="s">
        <v>284</v>
      </c>
      <c r="E10" s="109" t="s">
        <v>285</v>
      </c>
      <c r="F10" s="108" t="s">
        <v>286</v>
      </c>
      <c r="H10" s="110" t="s">
        <v>287</v>
      </c>
      <c r="I10" s="110" t="s">
        <v>288</v>
      </c>
      <c r="J10" s="110" t="s">
        <v>289</v>
      </c>
      <c r="K10" s="111" t="s">
        <v>224</v>
      </c>
      <c r="L10" s="112" t="s">
        <v>290</v>
      </c>
      <c r="M10" s="113" t="s">
        <v>291</v>
      </c>
      <c r="N10" s="114" t="s">
        <v>292</v>
      </c>
      <c r="O10" s="114" t="s">
        <v>293</v>
      </c>
      <c r="P10" s="115" t="s">
        <v>294</v>
      </c>
      <c r="Q10" s="116" t="s">
        <v>295</v>
      </c>
      <c r="R10" s="117" t="s">
        <v>296</v>
      </c>
      <c r="S10" s="118" t="s">
        <v>297</v>
      </c>
      <c r="T10" s="118" t="s">
        <v>298</v>
      </c>
      <c r="U10" s="118" t="s">
        <v>299</v>
      </c>
      <c r="V10" s="118" t="s">
        <v>300</v>
      </c>
      <c r="W10" s="118" t="s">
        <v>301</v>
      </c>
      <c r="X10" s="119" t="s">
        <v>302</v>
      </c>
      <c r="Y10" s="120" t="s">
        <v>303</v>
      </c>
      <c r="Z10" s="2"/>
    </row>
    <row r="11" ht="14.25" customHeight="1">
      <c r="A11" s="2"/>
      <c r="B11" s="121" t="s">
        <v>304</v>
      </c>
      <c r="C11" s="122" t="s">
        <v>305</v>
      </c>
      <c r="D11" s="123" t="s">
        <v>306</v>
      </c>
      <c r="E11" s="124" t="s">
        <v>307</v>
      </c>
      <c r="F11" s="125" t="str">
        <f>VLOOKUP($E11,'BDEW-Standard'!$B$3:$M$158,F$9,0)</f>
        <v>OK4</v>
      </c>
      <c r="H11" s="126">
        <f>ROUND(VLOOKUP($E11,'BDEW-Standard'!$B$3:$M$158,H$9,0),7)</f>
        <v>1.4256684</v>
      </c>
      <c r="I11" s="126">
        <f>ROUND(VLOOKUP($E11,'BDEW-Standard'!$B$3:$M$158,I$9,0),7)</f>
        <v>-36.6590504</v>
      </c>
      <c r="J11" s="126">
        <f>ROUND(VLOOKUP($E11,'BDEW-Standard'!$B$3:$M$158,J$9,0),7)</f>
        <v>7.6083226</v>
      </c>
      <c r="K11" s="126">
        <f>ROUND(VLOOKUP($E11,'BDEW-Standard'!$B$3:$M$158,K$9,0),7)</f>
        <v>0.0371116</v>
      </c>
      <c r="L11" s="127">
        <f>ROUND(VLOOKUP($E11,'BDEW-Standard'!$B$3:$M$158,L$9,0),1)</f>
        <v>40</v>
      </c>
      <c r="M11" s="126">
        <f>ROUND(VLOOKUP($E11,'BDEW-Standard'!$B$3:$M$158,M$9,0),7)</f>
        <v>-0.0809359</v>
      </c>
      <c r="N11" s="126">
        <f>ROUND(VLOOKUP($E11,'BDEW-Standard'!$B$3:$M$158,N$9,0),7)</f>
        <v>1.2364527</v>
      </c>
      <c r="O11" s="126">
        <f>ROUND(VLOOKUP($E11,'BDEW-Standard'!$B$3:$M$158,O$9,0),7)</f>
        <v>-0.0007628</v>
      </c>
      <c r="P11" s="126">
        <f>ROUND(VLOOKUP($E11,'BDEW-Standard'!$B$3:$M$158,P$9,0),7)</f>
        <v>0.1002979</v>
      </c>
      <c r="Q11" s="128">
        <f t="shared" ref="Q11:Q17" si="1">($H11/(1+($I11/($Q$9-$L11))^$J11)+$K11)+MAX($M11*$Q$9+$N11,$O11*$Q$9+$P11)</f>
        <v>0.9999999603</v>
      </c>
      <c r="R11" s="129">
        <f>ROUND(VLOOKUP(MID($E11,4,3),'Wochentag F(WT)'!$B$7:$J$22,R$9,0),4)</f>
        <v>1.0354</v>
      </c>
      <c r="S11" s="129">
        <f>ROUND(VLOOKUP(MID($E11,4,3),'Wochentag F(WT)'!$B$7:$J$22,S$9,0),4)</f>
        <v>1.0523</v>
      </c>
      <c r="T11" s="129">
        <f>ROUND(VLOOKUP(MID($E11,4,3),'Wochentag F(WT)'!$B$7:$J$22,T$9,0),4)</f>
        <v>1.0449</v>
      </c>
      <c r="U11" s="129">
        <f>ROUND(VLOOKUP(MID($E11,4,3),'Wochentag F(WT)'!$B$7:$J$22,U$9,0),4)</f>
        <v>1.0494</v>
      </c>
      <c r="V11" s="129">
        <f>ROUND(VLOOKUP(MID($E11,4,3),'Wochentag F(WT)'!$B$7:$J$22,V$9,0),4)</f>
        <v>0.9885</v>
      </c>
      <c r="W11" s="129">
        <f>ROUND(VLOOKUP(MID($E11,4,3),'Wochentag F(WT)'!$B$7:$J$22,W$9,0),4)</f>
        <v>0.886</v>
      </c>
      <c r="X11" s="130">
        <f t="shared" ref="X11:X17" si="2">7-SUM(R11:W11)</f>
        <v>0.9435</v>
      </c>
      <c r="Y11" s="131">
        <v>365.123</v>
      </c>
      <c r="Z11" s="2"/>
    </row>
    <row r="12" ht="14.25" customHeight="1">
      <c r="A12" s="2"/>
      <c r="B12" s="132">
        <v>1.0</v>
      </c>
      <c r="C12" s="133" t="str">
        <f t="shared" ref="C12:C41" si="3">$D$6</f>
        <v>Görlitz</v>
      </c>
      <c r="D12" s="134" t="s">
        <v>308</v>
      </c>
      <c r="E12" s="135" t="s">
        <v>309</v>
      </c>
      <c r="F12" s="136" t="s">
        <v>310</v>
      </c>
      <c r="H12" s="137">
        <v>3.61527</v>
      </c>
      <c r="I12" s="137">
        <v>-39.23882</v>
      </c>
      <c r="J12" s="137">
        <v>6.06024</v>
      </c>
      <c r="K12" s="137">
        <v>0.13401</v>
      </c>
      <c r="L12" s="138">
        <f>ROUND(VLOOKUP($E12,'BDEW-Standard'!$B$3:$M$94,L$9,0),1)</f>
        <v>40</v>
      </c>
      <c r="M12" s="137">
        <f>ROUND(VLOOKUP($E12,'BDEW-Standard'!$B$3:$M$94,M$9,0),7)</f>
        <v>0</v>
      </c>
      <c r="N12" s="137">
        <f>ROUND(VLOOKUP($E12,'BDEW-Standard'!$B$3:$M$94,N$9,0),7)</f>
        <v>0</v>
      </c>
      <c r="O12" s="137">
        <f>ROUND(VLOOKUP($E12,'BDEW-Standard'!$B$3:$M$94,O$9,0),7)</f>
        <v>0</v>
      </c>
      <c r="P12" s="137">
        <f>ROUND(VLOOKUP($E12,'BDEW-Standard'!$B$3:$M$94,P$9,0),7)</f>
        <v>0</v>
      </c>
      <c r="Q12" s="139">
        <f t="shared" si="1"/>
        <v>0.9480094041</v>
      </c>
      <c r="R12" s="140">
        <f>ROUND(VLOOKUP(MID($E12,4,3),'Wochentag F(WT)'!$B$7:$J$22,R$9,0),4)</f>
        <v>1</v>
      </c>
      <c r="S12" s="140">
        <f>ROUND(VLOOKUP(MID($E12,4,3),'Wochentag F(WT)'!$B$7:$J$22,S$9,0),4)</f>
        <v>1</v>
      </c>
      <c r="T12" s="140">
        <f>ROUND(VLOOKUP(MID($E12,4,3),'Wochentag F(WT)'!$B$7:$J$22,T$9,0),4)</f>
        <v>1</v>
      </c>
      <c r="U12" s="140">
        <f>ROUND(VLOOKUP(MID($E12,4,3),'Wochentag F(WT)'!$B$7:$J$22,U$9,0),4)</f>
        <v>1</v>
      </c>
      <c r="V12" s="140">
        <f>ROUND(VLOOKUP(MID($E12,4,3),'Wochentag F(WT)'!$B$7:$J$22,V$9,0),4)</f>
        <v>1</v>
      </c>
      <c r="W12" s="140">
        <f>ROUND(VLOOKUP(MID($E12,4,3),'Wochentag F(WT)'!$B$7:$J$22,W$9,0),4)</f>
        <v>1</v>
      </c>
      <c r="X12" s="141">
        <f t="shared" si="2"/>
        <v>1</v>
      </c>
      <c r="Y12" s="142"/>
      <c r="Z12" s="143"/>
    </row>
    <row r="13" ht="14.25" customHeight="1">
      <c r="A13" s="2"/>
      <c r="B13" s="132">
        <v>2.0</v>
      </c>
      <c r="C13" s="133" t="str">
        <f t="shared" si="3"/>
        <v>Görlitz</v>
      </c>
      <c r="D13" s="134" t="s">
        <v>308</v>
      </c>
      <c r="E13" s="135" t="s">
        <v>311</v>
      </c>
      <c r="F13" s="136" t="s">
        <v>312</v>
      </c>
      <c r="G13" s="2"/>
      <c r="H13" s="137">
        <v>2.5288312</v>
      </c>
      <c r="I13" s="137">
        <v>-35.02952</v>
      </c>
      <c r="J13" s="137">
        <v>8.1089898</v>
      </c>
      <c r="K13" s="137">
        <v>0.168871</v>
      </c>
      <c r="L13" s="138">
        <f>ROUND(VLOOKUP($E13,'BDEW-Standard'!$B$3:$M$94,L$9,0),1)</f>
        <v>40</v>
      </c>
      <c r="M13" s="137">
        <f>ROUND(VLOOKUP($E13,'BDEW-Standard'!$B$3:$M$94,M$9,0),7)</f>
        <v>0</v>
      </c>
      <c r="N13" s="137">
        <f>ROUND(VLOOKUP($E13,'BDEW-Standard'!$B$3:$M$94,N$9,0),7)</f>
        <v>0</v>
      </c>
      <c r="O13" s="137">
        <f>ROUND(VLOOKUP($E13,'BDEW-Standard'!$B$3:$M$94,O$9,0),7)</f>
        <v>0</v>
      </c>
      <c r="P13" s="137">
        <f>ROUND(VLOOKUP($E13,'BDEW-Standard'!$B$3:$M$94,P$9,0),7)</f>
        <v>0</v>
      </c>
      <c r="Q13" s="139">
        <f t="shared" si="1"/>
        <v>0.9892921854</v>
      </c>
      <c r="R13" s="140">
        <f>ROUND(VLOOKUP(MID($E13,4,3),'Wochentag F(WT)'!$B$7:$J$22,R$9,0),4)</f>
        <v>1</v>
      </c>
      <c r="S13" s="140">
        <f>ROUND(VLOOKUP(MID($E13,4,3),'Wochentag F(WT)'!$B$7:$J$22,S$9,0),4)</f>
        <v>1</v>
      </c>
      <c r="T13" s="140">
        <f>ROUND(VLOOKUP(MID($E13,4,3),'Wochentag F(WT)'!$B$7:$J$22,T$9,0),4)</f>
        <v>1</v>
      </c>
      <c r="U13" s="140">
        <f>ROUND(VLOOKUP(MID($E13,4,3),'Wochentag F(WT)'!$B$7:$J$22,U$9,0),4)</f>
        <v>1</v>
      </c>
      <c r="V13" s="140">
        <f>ROUND(VLOOKUP(MID($E13,4,3),'Wochentag F(WT)'!$B$7:$J$22,V$9,0),4)</f>
        <v>1</v>
      </c>
      <c r="W13" s="140">
        <f>ROUND(VLOOKUP(MID($E13,4,3),'Wochentag F(WT)'!$B$7:$J$22,W$9,0),4)</f>
        <v>1</v>
      </c>
      <c r="X13" s="141">
        <f t="shared" si="2"/>
        <v>1</v>
      </c>
      <c r="Y13" s="142"/>
      <c r="Z13" s="143"/>
    </row>
    <row r="14" ht="14.25" customHeight="1">
      <c r="A14" s="2"/>
      <c r="B14" s="132">
        <v>3.0</v>
      </c>
      <c r="C14" s="133" t="str">
        <f t="shared" si="3"/>
        <v>Görlitz</v>
      </c>
      <c r="D14" s="134" t="s">
        <v>306</v>
      </c>
      <c r="E14" s="135" t="s">
        <v>313</v>
      </c>
      <c r="F14" s="136" t="str">
        <f>VLOOKUP($E14,'BDEW-Standard'!$B$3:$M$94,F$9,0)</f>
        <v>HK3</v>
      </c>
      <c r="G14" s="2"/>
      <c r="H14" s="137">
        <f>ROUND(VLOOKUP($E14,'BDEW-Standard'!$B$3:$M$94,H$9,0),7)</f>
        <v>0.4040932</v>
      </c>
      <c r="I14" s="137">
        <f>ROUND(VLOOKUP($E14,'BDEW-Standard'!$B$3:$M$94,I$9,0),7)</f>
        <v>-24.4392968</v>
      </c>
      <c r="J14" s="137">
        <f>ROUND(VLOOKUP($E14,'BDEW-Standard'!$B$3:$M$94,J$9,0),7)</f>
        <v>6.5718175</v>
      </c>
      <c r="K14" s="137">
        <f>ROUND(VLOOKUP($E14,'BDEW-Standard'!$B$3:$M$94,K$9,0),7)</f>
        <v>0.710771</v>
      </c>
      <c r="L14" s="138">
        <f>ROUND(VLOOKUP($E14,'BDEW-Standard'!$B$3:$M$94,L$9,0),1)</f>
        <v>40</v>
      </c>
      <c r="M14" s="137">
        <f>ROUND(VLOOKUP($E14,'BDEW-Standard'!$B$3:$M$94,M$9,0),7)</f>
        <v>0</v>
      </c>
      <c r="N14" s="137">
        <f>ROUND(VLOOKUP($E14,'BDEW-Standard'!$B$3:$M$94,N$9,0),7)</f>
        <v>0</v>
      </c>
      <c r="O14" s="137">
        <f>ROUND(VLOOKUP($E14,'BDEW-Standard'!$B$3:$M$94,O$9,0),7)</f>
        <v>0</v>
      </c>
      <c r="P14" s="137">
        <f>ROUND(VLOOKUP($E14,'BDEW-Standard'!$B$3:$M$94,P$9,0),7)</f>
        <v>0</v>
      </c>
      <c r="Q14" s="139">
        <f t="shared" si="1"/>
        <v>1.0561214</v>
      </c>
      <c r="R14" s="140">
        <f>ROUND(VLOOKUP(MID($E14,4,3),'Wochentag F(WT)'!$B$7:$J$22,R$9,0),4)</f>
        <v>1</v>
      </c>
      <c r="S14" s="140">
        <f>ROUND(VLOOKUP(MID($E14,4,3),'Wochentag F(WT)'!$B$7:$J$22,S$9,0),4)</f>
        <v>1</v>
      </c>
      <c r="T14" s="140">
        <f>ROUND(VLOOKUP(MID($E14,4,3),'Wochentag F(WT)'!$B$7:$J$22,T$9,0),4)</f>
        <v>1</v>
      </c>
      <c r="U14" s="140">
        <f>ROUND(VLOOKUP(MID($E14,4,3),'Wochentag F(WT)'!$B$7:$J$22,U$9,0),4)</f>
        <v>1</v>
      </c>
      <c r="V14" s="140">
        <f>ROUND(VLOOKUP(MID($E14,4,3),'Wochentag F(WT)'!$B$7:$J$22,V$9,0),4)</f>
        <v>1</v>
      </c>
      <c r="W14" s="140">
        <f>ROUND(VLOOKUP(MID($E14,4,3),'Wochentag F(WT)'!$B$7:$J$22,W$9,0),4)</f>
        <v>1</v>
      </c>
      <c r="X14" s="141">
        <f t="shared" si="2"/>
        <v>1</v>
      </c>
      <c r="Y14" s="142"/>
      <c r="Z14" s="143"/>
    </row>
    <row r="15" ht="14.25" customHeight="1">
      <c r="A15" s="2"/>
      <c r="B15" s="132">
        <v>4.0</v>
      </c>
      <c r="C15" s="133" t="str">
        <f t="shared" si="3"/>
        <v>Görlitz</v>
      </c>
      <c r="D15" s="134" t="s">
        <v>306</v>
      </c>
      <c r="E15" s="135" t="s">
        <v>314</v>
      </c>
      <c r="F15" s="136" t="str">
        <f>VLOOKUP($E15,'BDEW-Standard'!$B$3:$M$94,F$9,0)</f>
        <v>MK4</v>
      </c>
      <c r="G15" s="2"/>
      <c r="H15" s="137">
        <f>ROUND(VLOOKUP($E15,'BDEW-Standard'!$B$3:$M$94,H$9,0),7)</f>
        <v>3.1177248</v>
      </c>
      <c r="I15" s="137">
        <f>ROUND(VLOOKUP($E15,'BDEW-Standard'!$B$3:$M$94,I$9,0),7)</f>
        <v>-35.8715062</v>
      </c>
      <c r="J15" s="137">
        <f>ROUND(VLOOKUP($E15,'BDEW-Standard'!$B$3:$M$94,J$9,0),7)</f>
        <v>7.5186829</v>
      </c>
      <c r="K15" s="137">
        <f>ROUND(VLOOKUP($E15,'BDEW-Standard'!$B$3:$M$94,K$9,0),7)</f>
        <v>0.0343301</v>
      </c>
      <c r="L15" s="138">
        <f>ROUND(VLOOKUP($E15,'BDEW-Standard'!$B$3:$M$94,L$9,0),1)</f>
        <v>40</v>
      </c>
      <c r="M15" s="137">
        <f>ROUND(VLOOKUP($E15,'BDEW-Standard'!$B$3:$M$94,M$9,0),7)</f>
        <v>0</v>
      </c>
      <c r="N15" s="137">
        <f>ROUND(VLOOKUP($E15,'BDEW-Standard'!$B$3:$M$94,N$9,0),7)</f>
        <v>0</v>
      </c>
      <c r="O15" s="137">
        <f>ROUND(VLOOKUP($E15,'BDEW-Standard'!$B$3:$M$94,O$9,0),7)</f>
        <v>0</v>
      </c>
      <c r="P15" s="137">
        <f>ROUND(VLOOKUP($E15,'BDEW-Standard'!$B$3:$M$94,P$9,0),7)</f>
        <v>0</v>
      </c>
      <c r="Q15" s="139">
        <f t="shared" si="1"/>
        <v>0.9622064997</v>
      </c>
      <c r="R15" s="140">
        <f>ROUND(VLOOKUP(MID($E15,4,3),'Wochentag F(WT)'!$B$7:$J$22,R$9,0),4)</f>
        <v>1.0699</v>
      </c>
      <c r="S15" s="140">
        <f>ROUND(VLOOKUP(MID($E15,4,3),'Wochentag F(WT)'!$B$7:$J$22,S$9,0),4)</f>
        <v>1.0365</v>
      </c>
      <c r="T15" s="140">
        <f>ROUND(VLOOKUP(MID($E15,4,3),'Wochentag F(WT)'!$B$7:$J$22,T$9,0),4)</f>
        <v>0.9933</v>
      </c>
      <c r="U15" s="140">
        <f>ROUND(VLOOKUP(MID($E15,4,3),'Wochentag F(WT)'!$B$7:$J$22,U$9,0),4)</f>
        <v>0.9948</v>
      </c>
      <c r="V15" s="140">
        <f>ROUND(VLOOKUP(MID($E15,4,3),'Wochentag F(WT)'!$B$7:$J$22,V$9,0),4)</f>
        <v>1.0659</v>
      </c>
      <c r="W15" s="140">
        <f>ROUND(VLOOKUP(MID($E15,4,3),'Wochentag F(WT)'!$B$7:$J$22,W$9,0),4)</f>
        <v>0.9362</v>
      </c>
      <c r="X15" s="141">
        <f t="shared" si="2"/>
        <v>0.9034</v>
      </c>
      <c r="Y15" s="142"/>
      <c r="Z15" s="143"/>
    </row>
    <row r="16" ht="14.25" customHeight="1">
      <c r="A16" s="2"/>
      <c r="B16" s="132">
        <v>5.0</v>
      </c>
      <c r="C16" s="133" t="str">
        <f t="shared" si="3"/>
        <v>Görlitz</v>
      </c>
      <c r="D16" s="134" t="s">
        <v>306</v>
      </c>
      <c r="E16" s="135" t="s">
        <v>315</v>
      </c>
      <c r="F16" s="136" t="str">
        <f>VLOOKUP($E16,'BDEW-Standard'!$B$3:$M$94,F$9,0)</f>
        <v>HA4</v>
      </c>
      <c r="G16" s="2"/>
      <c r="H16" s="137">
        <f>ROUND(VLOOKUP($E16,'BDEW-Standard'!$B$3:$M$94,H$9,0),7)</f>
        <v>4.0196902</v>
      </c>
      <c r="I16" s="137">
        <f>ROUND(VLOOKUP($E16,'BDEW-Standard'!$B$3:$M$94,I$9,0),7)</f>
        <v>-37.8282037</v>
      </c>
      <c r="J16" s="137">
        <f>ROUND(VLOOKUP($E16,'BDEW-Standard'!$B$3:$M$94,J$9,0),7)</f>
        <v>8.1593369</v>
      </c>
      <c r="K16" s="137">
        <f>ROUND(VLOOKUP($E16,'BDEW-Standard'!$B$3:$M$94,K$9,0),7)</f>
        <v>0.0472845</v>
      </c>
      <c r="L16" s="138">
        <f>ROUND(VLOOKUP($E16,'BDEW-Standard'!$B$3:$M$94,L$9,0),1)</f>
        <v>40</v>
      </c>
      <c r="M16" s="137">
        <f>ROUND(VLOOKUP($E16,'BDEW-Standard'!$B$3:$M$94,M$9,0),7)</f>
        <v>0</v>
      </c>
      <c r="N16" s="137">
        <f>ROUND(VLOOKUP($E16,'BDEW-Standard'!$B$3:$M$94,N$9,0),7)</f>
        <v>0</v>
      </c>
      <c r="O16" s="137">
        <f>ROUND(VLOOKUP($E16,'BDEW-Standard'!$B$3:$M$94,O$9,0),7)</f>
        <v>0</v>
      </c>
      <c r="P16" s="137">
        <f>ROUND(VLOOKUP($E16,'BDEW-Standard'!$B$3:$M$94,P$9,0),7)</f>
        <v>0</v>
      </c>
      <c r="Q16" s="139">
        <f t="shared" si="1"/>
        <v>0.864867133</v>
      </c>
      <c r="R16" s="140">
        <f>ROUND(VLOOKUP(MID($E16,4,3),'Wochentag F(WT)'!$B$7:$J$22,R$9,0),4)</f>
        <v>1.0358</v>
      </c>
      <c r="S16" s="140">
        <f>ROUND(VLOOKUP(MID($E16,4,3),'Wochentag F(WT)'!$B$7:$J$22,S$9,0),4)</f>
        <v>1.0232</v>
      </c>
      <c r="T16" s="140">
        <f>ROUND(VLOOKUP(MID($E16,4,3),'Wochentag F(WT)'!$B$7:$J$22,T$9,0),4)</f>
        <v>1.0252</v>
      </c>
      <c r="U16" s="140">
        <f>ROUND(VLOOKUP(MID($E16,4,3),'Wochentag F(WT)'!$B$7:$J$22,U$9,0),4)</f>
        <v>1.0295</v>
      </c>
      <c r="V16" s="140">
        <f>ROUND(VLOOKUP(MID($E16,4,3),'Wochentag F(WT)'!$B$7:$J$22,V$9,0),4)</f>
        <v>1.0253</v>
      </c>
      <c r="W16" s="140">
        <f>ROUND(VLOOKUP(MID($E16,4,3),'Wochentag F(WT)'!$B$7:$J$22,W$9,0),4)</f>
        <v>0.9675</v>
      </c>
      <c r="X16" s="141">
        <f t="shared" si="2"/>
        <v>0.8935</v>
      </c>
      <c r="Y16" s="142"/>
      <c r="Z16" s="143"/>
    </row>
    <row r="17" ht="14.25" customHeight="1">
      <c r="A17" s="2"/>
      <c r="B17" s="132">
        <v>6.0</v>
      </c>
      <c r="C17" s="133" t="str">
        <f t="shared" si="3"/>
        <v>Görlitz</v>
      </c>
      <c r="D17" s="134" t="s">
        <v>306</v>
      </c>
      <c r="E17" s="135" t="s">
        <v>316</v>
      </c>
      <c r="F17" s="136" t="str">
        <f>VLOOKUP($E17,'BDEW-Standard'!$B$3:$M$94,F$9,0)</f>
        <v>KO4</v>
      </c>
      <c r="G17" s="2"/>
      <c r="H17" s="137">
        <f>ROUND(VLOOKUP($E17,'BDEW-Standard'!$B$3:$M$94,H$9,0),7)</f>
        <v>3.4428943</v>
      </c>
      <c r="I17" s="137">
        <f>ROUND(VLOOKUP($E17,'BDEW-Standard'!$B$3:$M$94,I$9,0),7)</f>
        <v>-36.6590504</v>
      </c>
      <c r="J17" s="137">
        <f>ROUND(VLOOKUP($E17,'BDEW-Standard'!$B$3:$M$94,J$9,0),7)</f>
        <v>7.6083226</v>
      </c>
      <c r="K17" s="137">
        <f>ROUND(VLOOKUP($E17,'BDEW-Standard'!$B$3:$M$94,K$9,0),7)</f>
        <v>0.074685</v>
      </c>
      <c r="L17" s="138">
        <f>ROUND(VLOOKUP($E17,'BDEW-Standard'!$B$3:$M$94,L$9,0),1)</f>
        <v>40</v>
      </c>
      <c r="M17" s="137">
        <f>ROUND(VLOOKUP($E17,'BDEW-Standard'!$B$3:$M$94,M$9,0),7)</f>
        <v>0</v>
      </c>
      <c r="N17" s="137">
        <f>ROUND(VLOOKUP($E17,'BDEW-Standard'!$B$3:$M$94,N$9,0),7)</f>
        <v>0</v>
      </c>
      <c r="O17" s="137">
        <f>ROUND(VLOOKUP($E17,'BDEW-Standard'!$B$3:$M$94,O$9,0),7)</f>
        <v>0</v>
      </c>
      <c r="P17" s="137">
        <f>ROUND(VLOOKUP($E17,'BDEW-Standard'!$B$3:$M$94,P$9,0),7)</f>
        <v>0</v>
      </c>
      <c r="Q17" s="139">
        <f t="shared" si="1"/>
        <v>0.9776838211</v>
      </c>
      <c r="R17" s="140">
        <f>ROUND(VLOOKUP(MID($E17,4,3),'Wochentag F(WT)'!$B$7:$J$22,R$9,0),4)</f>
        <v>1.0354</v>
      </c>
      <c r="S17" s="140">
        <f>ROUND(VLOOKUP(MID($E17,4,3),'Wochentag F(WT)'!$B$7:$J$22,S$9,0),4)</f>
        <v>1.0523</v>
      </c>
      <c r="T17" s="140">
        <f>ROUND(VLOOKUP(MID($E17,4,3),'Wochentag F(WT)'!$B$7:$J$22,T$9,0),4)</f>
        <v>1.0449</v>
      </c>
      <c r="U17" s="140">
        <f>ROUND(VLOOKUP(MID($E17,4,3),'Wochentag F(WT)'!$B$7:$J$22,U$9,0),4)</f>
        <v>1.0494</v>
      </c>
      <c r="V17" s="140">
        <f>ROUND(VLOOKUP(MID($E17,4,3),'Wochentag F(WT)'!$B$7:$J$22,V$9,0),4)</f>
        <v>0.9885</v>
      </c>
      <c r="W17" s="140">
        <f>ROUND(VLOOKUP(MID($E17,4,3),'Wochentag F(WT)'!$B$7:$J$22,W$9,0),4)</f>
        <v>0.886</v>
      </c>
      <c r="X17" s="141">
        <f t="shared" si="2"/>
        <v>0.9435</v>
      </c>
      <c r="Y17" s="142"/>
      <c r="Z17" s="143"/>
    </row>
    <row r="18" ht="14.25" customHeight="1">
      <c r="A18" s="2"/>
      <c r="B18" s="132">
        <v>7.0</v>
      </c>
      <c r="C18" s="133" t="str">
        <f t="shared" si="3"/>
        <v>Görlitz</v>
      </c>
      <c r="D18" s="134"/>
      <c r="E18" s="135"/>
      <c r="F18" s="136"/>
      <c r="G18" s="2"/>
      <c r="H18" s="137"/>
      <c r="I18" s="137"/>
      <c r="J18" s="137"/>
      <c r="K18" s="137"/>
      <c r="L18" s="138"/>
      <c r="M18" s="137"/>
      <c r="N18" s="137"/>
      <c r="O18" s="137"/>
      <c r="P18" s="137"/>
      <c r="Q18" s="139"/>
      <c r="R18" s="140"/>
      <c r="S18" s="140"/>
      <c r="T18" s="140"/>
      <c r="U18" s="140"/>
      <c r="V18" s="140"/>
      <c r="W18" s="140"/>
      <c r="X18" s="141"/>
      <c r="Y18" s="142"/>
      <c r="Z18" s="143"/>
    </row>
    <row r="19" ht="14.25" customHeight="1">
      <c r="A19" s="2"/>
      <c r="B19" s="132">
        <v>8.0</v>
      </c>
      <c r="C19" s="133" t="str">
        <f t="shared" si="3"/>
        <v>Görlitz</v>
      </c>
      <c r="D19" s="134"/>
      <c r="E19" s="135"/>
      <c r="F19" s="136"/>
      <c r="G19" s="2"/>
      <c r="H19" s="137"/>
      <c r="I19" s="137"/>
      <c r="J19" s="137"/>
      <c r="K19" s="137"/>
      <c r="L19" s="138"/>
      <c r="M19" s="137"/>
      <c r="N19" s="137"/>
      <c r="O19" s="137"/>
      <c r="P19" s="137"/>
      <c r="Q19" s="139"/>
      <c r="R19" s="140"/>
      <c r="S19" s="140"/>
      <c r="T19" s="140"/>
      <c r="U19" s="140"/>
      <c r="V19" s="140"/>
      <c r="W19" s="140"/>
      <c r="X19" s="141"/>
      <c r="Y19" s="142"/>
      <c r="Z19" s="143"/>
    </row>
    <row r="20" ht="14.25" customHeight="1">
      <c r="A20" s="2"/>
      <c r="B20" s="132">
        <v>9.0</v>
      </c>
      <c r="C20" s="133" t="str">
        <f t="shared" si="3"/>
        <v>Görlitz</v>
      </c>
      <c r="D20" s="134"/>
      <c r="E20" s="135"/>
      <c r="F20" s="136"/>
      <c r="G20" s="2"/>
      <c r="H20" s="137"/>
      <c r="I20" s="137"/>
      <c r="J20" s="137"/>
      <c r="K20" s="137"/>
      <c r="L20" s="138"/>
      <c r="M20" s="137"/>
      <c r="N20" s="137"/>
      <c r="O20" s="137"/>
      <c r="P20" s="137"/>
      <c r="Q20" s="139"/>
      <c r="R20" s="140"/>
      <c r="S20" s="140"/>
      <c r="T20" s="140"/>
      <c r="U20" s="140"/>
      <c r="V20" s="140"/>
      <c r="W20" s="140"/>
      <c r="X20" s="141"/>
      <c r="Y20" s="142"/>
      <c r="Z20" s="143"/>
    </row>
    <row r="21" ht="14.25" customHeight="1">
      <c r="A21" s="2"/>
      <c r="B21" s="132">
        <v>10.0</v>
      </c>
      <c r="C21" s="133" t="str">
        <f t="shared" si="3"/>
        <v>Görlitz</v>
      </c>
      <c r="D21" s="134"/>
      <c r="E21" s="135"/>
      <c r="F21" s="136"/>
      <c r="G21" s="2"/>
      <c r="H21" s="137"/>
      <c r="I21" s="137"/>
      <c r="J21" s="137"/>
      <c r="K21" s="137"/>
      <c r="L21" s="138"/>
      <c r="M21" s="137"/>
      <c r="N21" s="137"/>
      <c r="O21" s="137"/>
      <c r="P21" s="137"/>
      <c r="Q21" s="139"/>
      <c r="R21" s="140"/>
      <c r="S21" s="140"/>
      <c r="T21" s="140"/>
      <c r="U21" s="140"/>
      <c r="V21" s="140"/>
      <c r="W21" s="140"/>
      <c r="X21" s="141"/>
      <c r="Y21" s="142"/>
      <c r="Z21" s="143"/>
    </row>
    <row r="22" ht="14.25" customHeight="1">
      <c r="A22" s="2"/>
      <c r="B22" s="132">
        <v>11.0</v>
      </c>
      <c r="C22" s="133" t="str">
        <f t="shared" si="3"/>
        <v>Görlitz</v>
      </c>
      <c r="D22" s="134"/>
      <c r="E22" s="135"/>
      <c r="F22" s="136"/>
      <c r="G22" s="2"/>
      <c r="H22" s="137"/>
      <c r="I22" s="137"/>
      <c r="J22" s="137"/>
      <c r="K22" s="137"/>
      <c r="L22" s="138"/>
      <c r="M22" s="137"/>
      <c r="N22" s="137"/>
      <c r="O22" s="137"/>
      <c r="P22" s="137"/>
      <c r="Q22" s="139"/>
      <c r="R22" s="140"/>
      <c r="S22" s="140"/>
      <c r="T22" s="140"/>
      <c r="U22" s="140"/>
      <c r="V22" s="140"/>
      <c r="W22" s="140"/>
      <c r="X22" s="141"/>
      <c r="Y22" s="142"/>
      <c r="Z22" s="143"/>
    </row>
    <row r="23" ht="14.25" customHeight="1">
      <c r="A23" s="2"/>
      <c r="B23" s="132">
        <v>12.0</v>
      </c>
      <c r="C23" s="133" t="str">
        <f t="shared" si="3"/>
        <v>Görlitz</v>
      </c>
      <c r="D23" s="134"/>
      <c r="E23" s="135"/>
      <c r="F23" s="136"/>
      <c r="G23" s="2"/>
      <c r="H23" s="137"/>
      <c r="I23" s="137"/>
      <c r="J23" s="137"/>
      <c r="K23" s="137"/>
      <c r="L23" s="138"/>
      <c r="M23" s="137"/>
      <c r="N23" s="137"/>
      <c r="O23" s="137"/>
      <c r="P23" s="137"/>
      <c r="Q23" s="139"/>
      <c r="R23" s="140"/>
      <c r="S23" s="140"/>
      <c r="T23" s="140"/>
      <c r="U23" s="140"/>
      <c r="V23" s="140"/>
      <c r="W23" s="140"/>
      <c r="X23" s="141"/>
      <c r="Y23" s="142"/>
      <c r="Z23" s="143"/>
    </row>
    <row r="24" ht="14.25" customHeight="1">
      <c r="A24" s="2"/>
      <c r="B24" s="132">
        <v>13.0</v>
      </c>
      <c r="C24" s="133" t="str">
        <f t="shared" si="3"/>
        <v>Görlitz</v>
      </c>
      <c r="D24" s="134"/>
      <c r="E24" s="135"/>
      <c r="F24" s="136"/>
      <c r="G24" s="2"/>
      <c r="H24" s="137"/>
      <c r="I24" s="137"/>
      <c r="J24" s="137"/>
      <c r="K24" s="137"/>
      <c r="L24" s="138"/>
      <c r="M24" s="137"/>
      <c r="N24" s="137"/>
      <c r="O24" s="137"/>
      <c r="P24" s="137"/>
      <c r="Q24" s="139"/>
      <c r="R24" s="140"/>
      <c r="S24" s="140"/>
      <c r="T24" s="140"/>
      <c r="U24" s="140"/>
      <c r="V24" s="140"/>
      <c r="W24" s="140"/>
      <c r="X24" s="141"/>
      <c r="Y24" s="142"/>
      <c r="Z24" s="143"/>
    </row>
    <row r="25" ht="14.25" customHeight="1">
      <c r="A25" s="2"/>
      <c r="B25" s="132">
        <v>14.0</v>
      </c>
      <c r="C25" s="133" t="str">
        <f t="shared" si="3"/>
        <v>Görlitz</v>
      </c>
      <c r="D25" s="134"/>
      <c r="E25" s="135"/>
      <c r="F25" s="136"/>
      <c r="G25" s="2"/>
      <c r="H25" s="137"/>
      <c r="I25" s="137"/>
      <c r="J25" s="137"/>
      <c r="K25" s="137"/>
      <c r="L25" s="138"/>
      <c r="M25" s="137"/>
      <c r="N25" s="137"/>
      <c r="O25" s="137"/>
      <c r="P25" s="137"/>
      <c r="Q25" s="139"/>
      <c r="R25" s="140"/>
      <c r="S25" s="140"/>
      <c r="T25" s="140"/>
      <c r="U25" s="140"/>
      <c r="V25" s="140"/>
      <c r="W25" s="140"/>
      <c r="X25" s="141"/>
      <c r="Y25" s="142"/>
      <c r="Z25" s="143"/>
    </row>
    <row r="26" ht="14.25" customHeight="1">
      <c r="A26" s="2"/>
      <c r="B26" s="132">
        <v>15.0</v>
      </c>
      <c r="C26" s="133" t="str">
        <f t="shared" si="3"/>
        <v>Görlitz</v>
      </c>
      <c r="D26" s="134"/>
      <c r="E26" s="135"/>
      <c r="F26" s="136"/>
      <c r="G26" s="2"/>
      <c r="H26" s="137"/>
      <c r="I26" s="137"/>
      <c r="J26" s="137"/>
      <c r="K26" s="137"/>
      <c r="L26" s="138"/>
      <c r="M26" s="137"/>
      <c r="N26" s="137"/>
      <c r="O26" s="137"/>
      <c r="P26" s="137"/>
      <c r="Q26" s="139"/>
      <c r="R26" s="140"/>
      <c r="S26" s="140"/>
      <c r="T26" s="140"/>
      <c r="U26" s="140"/>
      <c r="V26" s="140"/>
      <c r="W26" s="140"/>
      <c r="X26" s="141"/>
      <c r="Y26" s="142"/>
      <c r="Z26" s="143"/>
    </row>
    <row r="27" ht="14.25" customHeight="1">
      <c r="A27" s="2"/>
      <c r="B27" s="132">
        <v>16.0</v>
      </c>
      <c r="C27" s="133" t="str">
        <f t="shared" si="3"/>
        <v>Görlitz</v>
      </c>
      <c r="D27" s="134"/>
      <c r="E27" s="135"/>
      <c r="F27" s="136"/>
      <c r="G27" s="2"/>
      <c r="H27" s="144"/>
      <c r="I27" s="144"/>
      <c r="J27" s="144"/>
      <c r="K27" s="144"/>
      <c r="L27" s="138"/>
      <c r="M27" s="144"/>
      <c r="N27" s="144"/>
      <c r="O27" s="144"/>
      <c r="P27" s="144"/>
      <c r="Q27" s="145"/>
      <c r="R27" s="146"/>
      <c r="S27" s="146"/>
      <c r="T27" s="146"/>
      <c r="U27" s="146"/>
      <c r="V27" s="146"/>
      <c r="W27" s="146"/>
      <c r="X27" s="147"/>
      <c r="Y27" s="142"/>
      <c r="Z27" s="2"/>
    </row>
    <row r="28" ht="14.25" customHeight="1">
      <c r="A28" s="2"/>
      <c r="B28" s="132">
        <v>17.0</v>
      </c>
      <c r="C28" s="133" t="str">
        <f t="shared" si="3"/>
        <v>Görlitz</v>
      </c>
      <c r="D28" s="134"/>
      <c r="E28" s="135"/>
      <c r="F28" s="136"/>
      <c r="G28" s="2"/>
      <c r="H28" s="144"/>
      <c r="I28" s="144"/>
      <c r="J28" s="144"/>
      <c r="K28" s="144"/>
      <c r="L28" s="138"/>
      <c r="M28" s="144"/>
      <c r="N28" s="144"/>
      <c r="O28" s="144"/>
      <c r="P28" s="144"/>
      <c r="Q28" s="145"/>
      <c r="R28" s="146"/>
      <c r="S28" s="146"/>
      <c r="T28" s="146"/>
      <c r="U28" s="146"/>
      <c r="V28" s="146"/>
      <c r="W28" s="146"/>
      <c r="X28" s="147"/>
      <c r="Y28" s="142"/>
      <c r="Z28" s="2"/>
    </row>
    <row r="29" ht="14.25" customHeight="1">
      <c r="A29" s="2"/>
      <c r="B29" s="132">
        <v>18.0</v>
      </c>
      <c r="C29" s="133" t="str">
        <f t="shared" si="3"/>
        <v>Görlitz</v>
      </c>
      <c r="D29" s="134"/>
      <c r="E29" s="135"/>
      <c r="F29" s="136"/>
      <c r="G29" s="2"/>
      <c r="H29" s="144"/>
      <c r="I29" s="144"/>
      <c r="J29" s="144"/>
      <c r="K29" s="144"/>
      <c r="L29" s="138"/>
      <c r="M29" s="144"/>
      <c r="N29" s="144"/>
      <c r="O29" s="144"/>
      <c r="P29" s="144"/>
      <c r="Q29" s="145"/>
      <c r="R29" s="146"/>
      <c r="S29" s="146"/>
      <c r="T29" s="146"/>
      <c r="U29" s="146"/>
      <c r="V29" s="146"/>
      <c r="W29" s="146"/>
      <c r="X29" s="147"/>
      <c r="Y29" s="142"/>
      <c r="Z29" s="2"/>
    </row>
    <row r="30" ht="14.25" customHeight="1">
      <c r="A30" s="2"/>
      <c r="B30" s="132">
        <v>19.0</v>
      </c>
      <c r="C30" s="133" t="str">
        <f t="shared" si="3"/>
        <v>Görlitz</v>
      </c>
      <c r="D30" s="134"/>
      <c r="E30" s="135"/>
      <c r="F30" s="136"/>
      <c r="G30" s="2"/>
      <c r="H30" s="144"/>
      <c r="I30" s="144"/>
      <c r="J30" s="144"/>
      <c r="K30" s="144"/>
      <c r="L30" s="138"/>
      <c r="M30" s="144"/>
      <c r="N30" s="144"/>
      <c r="O30" s="144"/>
      <c r="P30" s="144"/>
      <c r="Q30" s="145"/>
      <c r="R30" s="146"/>
      <c r="S30" s="146"/>
      <c r="T30" s="146"/>
      <c r="U30" s="146"/>
      <c r="V30" s="146"/>
      <c r="W30" s="146"/>
      <c r="X30" s="147"/>
      <c r="Y30" s="142"/>
      <c r="Z30" s="2"/>
    </row>
    <row r="31" ht="14.25" customHeight="1">
      <c r="A31" s="2"/>
      <c r="B31" s="132">
        <v>20.0</v>
      </c>
      <c r="C31" s="133" t="str">
        <f t="shared" si="3"/>
        <v>Görlitz</v>
      </c>
      <c r="D31" s="134"/>
      <c r="E31" s="135"/>
      <c r="F31" s="136"/>
      <c r="G31" s="2"/>
      <c r="H31" s="144"/>
      <c r="I31" s="144"/>
      <c r="J31" s="144"/>
      <c r="K31" s="144"/>
      <c r="L31" s="138"/>
      <c r="M31" s="144"/>
      <c r="N31" s="144"/>
      <c r="O31" s="144"/>
      <c r="P31" s="144"/>
      <c r="Q31" s="145"/>
      <c r="R31" s="146"/>
      <c r="S31" s="146"/>
      <c r="T31" s="146"/>
      <c r="U31" s="146"/>
      <c r="V31" s="146"/>
      <c r="W31" s="146"/>
      <c r="X31" s="147"/>
      <c r="Y31" s="142"/>
      <c r="Z31" s="2"/>
    </row>
    <row r="32" ht="14.25" customHeight="1">
      <c r="A32" s="2"/>
      <c r="B32" s="132">
        <v>21.0</v>
      </c>
      <c r="C32" s="133" t="str">
        <f t="shared" si="3"/>
        <v>Görlitz</v>
      </c>
      <c r="D32" s="134"/>
      <c r="E32" s="135"/>
      <c r="F32" s="136"/>
      <c r="G32" s="2"/>
      <c r="H32" s="144"/>
      <c r="I32" s="144"/>
      <c r="J32" s="144"/>
      <c r="K32" s="144"/>
      <c r="L32" s="138"/>
      <c r="M32" s="144"/>
      <c r="N32" s="144"/>
      <c r="O32" s="144"/>
      <c r="P32" s="144"/>
      <c r="Q32" s="145"/>
      <c r="R32" s="146"/>
      <c r="S32" s="146"/>
      <c r="T32" s="146"/>
      <c r="U32" s="146"/>
      <c r="V32" s="146"/>
      <c r="W32" s="146"/>
      <c r="X32" s="147"/>
      <c r="Y32" s="142"/>
      <c r="Z32" s="2"/>
    </row>
    <row r="33" ht="14.25" customHeight="1">
      <c r="A33" s="2"/>
      <c r="B33" s="132">
        <v>22.0</v>
      </c>
      <c r="C33" s="133" t="str">
        <f t="shared" si="3"/>
        <v>Görlitz</v>
      </c>
      <c r="D33" s="134"/>
      <c r="E33" s="135"/>
      <c r="F33" s="136"/>
      <c r="G33" s="2"/>
      <c r="H33" s="144"/>
      <c r="I33" s="144"/>
      <c r="J33" s="144"/>
      <c r="K33" s="144"/>
      <c r="L33" s="138"/>
      <c r="M33" s="144"/>
      <c r="N33" s="144"/>
      <c r="O33" s="144"/>
      <c r="P33" s="144"/>
      <c r="Q33" s="145"/>
      <c r="R33" s="146"/>
      <c r="S33" s="146"/>
      <c r="T33" s="146"/>
      <c r="U33" s="146"/>
      <c r="V33" s="146"/>
      <c r="W33" s="146"/>
      <c r="X33" s="147"/>
      <c r="Y33" s="142"/>
      <c r="Z33" s="2"/>
    </row>
    <row r="34" ht="14.25" customHeight="1">
      <c r="A34" s="2"/>
      <c r="B34" s="132">
        <v>23.0</v>
      </c>
      <c r="C34" s="133" t="str">
        <f t="shared" si="3"/>
        <v>Görlitz</v>
      </c>
      <c r="D34" s="134"/>
      <c r="E34" s="135"/>
      <c r="F34" s="136"/>
      <c r="G34" s="2"/>
      <c r="H34" s="144"/>
      <c r="I34" s="144"/>
      <c r="J34" s="144"/>
      <c r="K34" s="144"/>
      <c r="L34" s="138"/>
      <c r="M34" s="144"/>
      <c r="N34" s="144"/>
      <c r="O34" s="144"/>
      <c r="P34" s="144"/>
      <c r="Q34" s="145"/>
      <c r="R34" s="146"/>
      <c r="S34" s="146"/>
      <c r="T34" s="146"/>
      <c r="U34" s="146"/>
      <c r="V34" s="146"/>
      <c r="W34" s="146"/>
      <c r="X34" s="147"/>
      <c r="Y34" s="142"/>
      <c r="Z34" s="2"/>
    </row>
    <row r="35" ht="14.25" customHeight="1">
      <c r="A35" s="2"/>
      <c r="B35" s="132">
        <v>24.0</v>
      </c>
      <c r="C35" s="133" t="str">
        <f t="shared" si="3"/>
        <v>Görlitz</v>
      </c>
      <c r="D35" s="134"/>
      <c r="E35" s="135"/>
      <c r="F35" s="136"/>
      <c r="G35" s="2"/>
      <c r="H35" s="144"/>
      <c r="I35" s="144"/>
      <c r="J35" s="144"/>
      <c r="K35" s="144"/>
      <c r="L35" s="138"/>
      <c r="M35" s="144"/>
      <c r="N35" s="144"/>
      <c r="O35" s="144"/>
      <c r="P35" s="144"/>
      <c r="Q35" s="145"/>
      <c r="R35" s="146"/>
      <c r="S35" s="146"/>
      <c r="T35" s="146"/>
      <c r="U35" s="146"/>
      <c r="V35" s="146"/>
      <c r="W35" s="146"/>
      <c r="X35" s="147"/>
      <c r="Y35" s="142"/>
      <c r="Z35" s="2"/>
    </row>
    <row r="36" ht="14.25" customHeight="1">
      <c r="A36" s="2"/>
      <c r="B36" s="132">
        <v>25.0</v>
      </c>
      <c r="C36" s="133" t="str">
        <f t="shared" si="3"/>
        <v>Görlitz</v>
      </c>
      <c r="D36" s="134"/>
      <c r="E36" s="135"/>
      <c r="F36" s="136"/>
      <c r="G36" s="2"/>
      <c r="H36" s="144"/>
      <c r="I36" s="144"/>
      <c r="J36" s="144"/>
      <c r="K36" s="144"/>
      <c r="L36" s="138"/>
      <c r="M36" s="144"/>
      <c r="N36" s="144"/>
      <c r="O36" s="144"/>
      <c r="P36" s="144"/>
      <c r="Q36" s="145"/>
      <c r="R36" s="146"/>
      <c r="S36" s="146"/>
      <c r="T36" s="146"/>
      <c r="U36" s="146"/>
      <c r="V36" s="146"/>
      <c r="W36" s="146"/>
      <c r="X36" s="147"/>
      <c r="Y36" s="142"/>
      <c r="Z36" s="2"/>
    </row>
    <row r="37" ht="14.25" customHeight="1">
      <c r="A37" s="2"/>
      <c r="B37" s="132">
        <v>26.0</v>
      </c>
      <c r="C37" s="133" t="str">
        <f t="shared" si="3"/>
        <v>Görlitz</v>
      </c>
      <c r="D37" s="134"/>
      <c r="E37" s="135"/>
      <c r="F37" s="136"/>
      <c r="G37" s="2"/>
      <c r="H37" s="144"/>
      <c r="I37" s="144"/>
      <c r="J37" s="144"/>
      <c r="K37" s="144"/>
      <c r="L37" s="138"/>
      <c r="M37" s="144"/>
      <c r="N37" s="144"/>
      <c r="O37" s="144"/>
      <c r="P37" s="144"/>
      <c r="Q37" s="145"/>
      <c r="R37" s="146"/>
      <c r="S37" s="146"/>
      <c r="T37" s="146"/>
      <c r="U37" s="146"/>
      <c r="V37" s="146"/>
      <c r="W37" s="146"/>
      <c r="X37" s="147"/>
      <c r="Y37" s="142"/>
      <c r="Z37" s="2"/>
    </row>
    <row r="38" ht="14.25" customHeight="1">
      <c r="A38" s="2"/>
      <c r="B38" s="132">
        <v>27.0</v>
      </c>
      <c r="C38" s="133" t="str">
        <f t="shared" si="3"/>
        <v>Görlitz</v>
      </c>
      <c r="D38" s="134"/>
      <c r="E38" s="135"/>
      <c r="F38" s="136"/>
      <c r="G38" s="2"/>
      <c r="H38" s="144"/>
      <c r="I38" s="144"/>
      <c r="J38" s="144"/>
      <c r="K38" s="144"/>
      <c r="L38" s="138"/>
      <c r="M38" s="144"/>
      <c r="N38" s="144"/>
      <c r="O38" s="144"/>
      <c r="P38" s="144"/>
      <c r="Q38" s="145"/>
      <c r="R38" s="146"/>
      <c r="S38" s="146"/>
      <c r="T38" s="146"/>
      <c r="U38" s="146"/>
      <c r="V38" s="146"/>
      <c r="W38" s="146"/>
      <c r="X38" s="147"/>
      <c r="Y38" s="142"/>
      <c r="Z38" s="2"/>
    </row>
    <row r="39" ht="14.25" customHeight="1">
      <c r="A39" s="2"/>
      <c r="B39" s="132">
        <v>28.0</v>
      </c>
      <c r="C39" s="133" t="str">
        <f t="shared" si="3"/>
        <v>Görlitz</v>
      </c>
      <c r="D39" s="134"/>
      <c r="E39" s="135"/>
      <c r="F39" s="136"/>
      <c r="G39" s="2"/>
      <c r="H39" s="144"/>
      <c r="I39" s="144"/>
      <c r="J39" s="144"/>
      <c r="K39" s="144"/>
      <c r="L39" s="138"/>
      <c r="M39" s="144"/>
      <c r="N39" s="144"/>
      <c r="O39" s="144"/>
      <c r="P39" s="144"/>
      <c r="Q39" s="145"/>
      <c r="R39" s="146"/>
      <c r="S39" s="146"/>
      <c r="T39" s="146"/>
      <c r="U39" s="146"/>
      <c r="V39" s="146"/>
      <c r="W39" s="146"/>
      <c r="X39" s="147"/>
      <c r="Y39" s="142"/>
      <c r="Z39" s="2"/>
    </row>
    <row r="40" ht="14.25" customHeight="1">
      <c r="A40" s="2"/>
      <c r="B40" s="132">
        <v>29.0</v>
      </c>
      <c r="C40" s="133" t="str">
        <f t="shared" si="3"/>
        <v>Görlitz</v>
      </c>
      <c r="D40" s="134"/>
      <c r="E40" s="135"/>
      <c r="F40" s="136"/>
      <c r="G40" s="2"/>
      <c r="H40" s="144"/>
      <c r="I40" s="144"/>
      <c r="J40" s="144"/>
      <c r="K40" s="144"/>
      <c r="L40" s="138"/>
      <c r="M40" s="144"/>
      <c r="N40" s="144"/>
      <c r="O40" s="144"/>
      <c r="P40" s="144"/>
      <c r="Q40" s="145"/>
      <c r="R40" s="146"/>
      <c r="S40" s="146"/>
      <c r="T40" s="146"/>
      <c r="U40" s="146"/>
      <c r="V40" s="146"/>
      <c r="W40" s="146"/>
      <c r="X40" s="147"/>
      <c r="Y40" s="142"/>
      <c r="Z40" s="2"/>
    </row>
    <row r="41" ht="14.25" customHeight="1">
      <c r="A41" s="2"/>
      <c r="B41" s="132">
        <v>30.0</v>
      </c>
      <c r="C41" s="133" t="str">
        <f t="shared" si="3"/>
        <v>Görlitz</v>
      </c>
      <c r="D41" s="134"/>
      <c r="E41" s="135"/>
      <c r="F41" s="136"/>
      <c r="G41" s="2"/>
      <c r="H41" s="144"/>
      <c r="I41" s="144"/>
      <c r="J41" s="144"/>
      <c r="K41" s="144"/>
      <c r="L41" s="138"/>
      <c r="M41" s="144"/>
      <c r="N41" s="144"/>
      <c r="O41" s="144"/>
      <c r="P41" s="144"/>
      <c r="Q41" s="145"/>
      <c r="R41" s="146"/>
      <c r="S41" s="146"/>
      <c r="T41" s="146"/>
      <c r="U41" s="146"/>
      <c r="V41" s="146"/>
      <c r="W41" s="146"/>
      <c r="X41" s="147"/>
      <c r="Y41" s="142"/>
      <c r="Z41" s="2"/>
    </row>
    <row r="42" ht="14.25" customHeight="1">
      <c r="A42" s="2"/>
      <c r="B42" s="2"/>
      <c r="C42" s="2"/>
      <c r="D42" s="2"/>
      <c r="E42" s="2"/>
      <c r="F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F11:F41 H11:Y41">
    <cfRule type="expression" dxfId="8" priority="1">
      <formula>ISERROR(F11)</formula>
    </cfRule>
  </conditionalFormatting>
  <dataValidations>
    <dataValidation type="list" allowBlank="1" showErrorMessage="1" sqref="E12:E26">
      <formula1>'BDEW-Standard'!$B$3:$B$94</formula1>
    </dataValidation>
    <dataValidation type="list" allowBlank="1" showInputMessage="1" prompt="Achtung! - keine BDEW Nomenklatur" sqref="E11 E27:E41">
      <formula1>'BDEW-Standard'!$B$3:$B$94</formula1>
    </dataValidation>
    <dataValidation type="list" allowBlank="1" showInputMessage="1" prompt="Profil-Art - Bitte Profilwahl gemäß Auswahlfeld" sqref="D12:D41">
      <formula1>"BDEW,Ind.-Koef."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showGridLines="0" workbookViewId="0"/>
  </sheetViews>
  <sheetFormatPr customHeight="1" defaultColWidth="14.43" defaultRowHeight="15.0"/>
  <cols>
    <col customWidth="1" min="1" max="3" width="11.43"/>
    <col customWidth="1" min="4" max="4" width="19.71"/>
    <col customWidth="1" min="5" max="9" width="16.0"/>
    <col customWidth="1" min="10" max="10" width="15.29"/>
    <col customWidth="1" min="11" max="12" width="16.0"/>
    <col customWidth="1" min="13" max="13" width="15.29"/>
    <col customWidth="1" min="14" max="26" width="11.43"/>
  </cols>
  <sheetData>
    <row r="1" ht="14.25" customHeight="1">
      <c r="A1" s="12" t="s">
        <v>19</v>
      </c>
      <c r="B1" s="148">
        <v>42173.0</v>
      </c>
      <c r="C1" s="2"/>
      <c r="D1" s="15" t="s">
        <v>317</v>
      </c>
      <c r="E1" s="2"/>
      <c r="F1" s="149" t="s">
        <v>318</v>
      </c>
      <c r="G1" s="2"/>
      <c r="H1" s="2"/>
      <c r="I1" s="2"/>
      <c r="J1" s="2"/>
      <c r="K1" s="2"/>
      <c r="L1" s="2"/>
      <c r="M1" s="2"/>
      <c r="N1" s="3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50" t="s">
        <v>319</v>
      </c>
      <c r="B2" s="151" t="s">
        <v>320</v>
      </c>
      <c r="C2" s="152" t="s">
        <v>286</v>
      </c>
      <c r="D2" s="153" t="s">
        <v>321</v>
      </c>
      <c r="E2" s="154" t="s">
        <v>287</v>
      </c>
      <c r="F2" s="154" t="s">
        <v>288</v>
      </c>
      <c r="G2" s="154" t="s">
        <v>289</v>
      </c>
      <c r="H2" s="154" t="s">
        <v>224</v>
      </c>
      <c r="I2" s="155" t="s">
        <v>322</v>
      </c>
      <c r="J2" s="154" t="s">
        <v>323</v>
      </c>
      <c r="K2" s="154" t="s">
        <v>324</v>
      </c>
      <c r="L2" s="154" t="s">
        <v>325</v>
      </c>
      <c r="M2" s="156" t="s">
        <v>326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 t="str">
        <f t="shared" ref="A3:A94" si="1">IF(MID(D3,1,8)="SigLinDe","SLP-FfE","SLP-TUM")</f>
        <v>SLP-TUM</v>
      </c>
      <c r="B3" s="2" t="str">
        <f>"DE_"&amp;IF(A3="SLP-TUM",MID(D3,5,4)&amp;RIGHT(D3,1),"")&amp;IF(A3="SLP-FfE",MID(#REF!,5,3)&amp;"3"&amp;RIGHT(#REF!,1),"")</f>
        <v>DE_HEF03</v>
      </c>
      <c r="C3" s="157" t="str">
        <f>IF(A3="SLP-TUM",LEFT(D3,3),"")&amp;IF(A3="SLP-FfE",MID(#REF!,2,1)&amp;MID(#REF!,1,1)&amp;MID(#REF!,3,1),"")</f>
        <v>D13</v>
      </c>
      <c r="D3" s="158" t="s">
        <v>327</v>
      </c>
      <c r="E3" s="159">
        <v>3.04696946</v>
      </c>
      <c r="F3" s="160">
        <v>-37.18331413</v>
      </c>
      <c r="G3" s="159">
        <v>5.672784662</v>
      </c>
      <c r="H3" s="159">
        <v>0.09619306</v>
      </c>
      <c r="I3" s="161">
        <v>40.0</v>
      </c>
      <c r="J3" s="162">
        <v>0.0</v>
      </c>
      <c r="K3" s="162">
        <v>0.0</v>
      </c>
      <c r="L3" s="162">
        <v>0.0</v>
      </c>
      <c r="M3" s="163">
        <v>0.0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tr">
        <f t="shared" si="1"/>
        <v>SLP-TUM</v>
      </c>
      <c r="B4" s="2" t="str">
        <f t="shared" ref="B4:B92" si="2">"DE_"&amp;IF(A4="SLP-TUM",MID(D4,5,4)&amp;RIGHT(D4,1),"")&amp;IF(A4="SLP-FfE",MID(D1,5,3)&amp;"3"&amp;RIGHT(D1,1),"")</f>
        <v>DE_HEF04</v>
      </c>
      <c r="C4" s="164" t="str">
        <f t="shared" ref="C4:C92" si="3">IF(A4="SLP-TUM",LEFT(D4,3),"")&amp;IF(A4="SLP-FfE",MID(D1,2,1)&amp;MID(D1,1,1)&amp;MID(D1,3,1),"")</f>
        <v>D14</v>
      </c>
      <c r="D4" s="158" t="s">
        <v>328</v>
      </c>
      <c r="E4" s="159">
        <v>3.18501913</v>
      </c>
      <c r="F4" s="159">
        <v>-37.41241549</v>
      </c>
      <c r="G4" s="159">
        <v>6.172317873</v>
      </c>
      <c r="H4" s="159">
        <v>0.076109594</v>
      </c>
      <c r="I4" s="161">
        <v>40.0</v>
      </c>
      <c r="J4" s="162">
        <v>0.0</v>
      </c>
      <c r="K4" s="162">
        <v>0.0</v>
      </c>
      <c r="L4" s="162">
        <v>0.0</v>
      </c>
      <c r="M4" s="163">
        <v>0.0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 t="str">
        <f t="shared" si="1"/>
        <v>SLP-TUM</v>
      </c>
      <c r="B5" s="2" t="str">
        <f t="shared" si="2"/>
        <v>DE_HEF05</v>
      </c>
      <c r="C5" s="164" t="str">
        <f t="shared" si="3"/>
        <v>D15</v>
      </c>
      <c r="D5" s="158" t="s">
        <v>329</v>
      </c>
      <c r="E5" s="159">
        <v>3.345666672</v>
      </c>
      <c r="F5" s="159">
        <v>-37.52683159</v>
      </c>
      <c r="G5" s="159">
        <v>6.432893683</v>
      </c>
      <c r="H5" s="159">
        <v>0.056256618</v>
      </c>
      <c r="I5" s="161">
        <v>40.0</v>
      </c>
      <c r="J5" s="162">
        <v>0.0</v>
      </c>
      <c r="K5" s="162">
        <v>0.0</v>
      </c>
      <c r="L5" s="162">
        <v>0.0</v>
      </c>
      <c r="M5" s="163">
        <v>0.0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 t="str">
        <f t="shared" si="1"/>
        <v>SLP-FfE</v>
      </c>
      <c r="B6" s="2" t="str">
        <f t="shared" si="2"/>
        <v>DE_HEF33</v>
      </c>
      <c r="C6" s="164" t="str">
        <f t="shared" si="3"/>
        <v>1D3</v>
      </c>
      <c r="D6" s="158" t="s">
        <v>330</v>
      </c>
      <c r="E6" s="165">
        <v>1.62095442221218</v>
      </c>
      <c r="F6" s="165">
        <v>-37.18331413</v>
      </c>
      <c r="G6" s="165">
        <v>5.672784662</v>
      </c>
      <c r="H6" s="165">
        <v>0.0716431179426293</v>
      </c>
      <c r="I6" s="166">
        <v>40.0</v>
      </c>
      <c r="J6" s="167">
        <v>-0.049570015603148</v>
      </c>
      <c r="K6" s="167">
        <v>0.840101458080529</v>
      </c>
      <c r="L6" s="167">
        <v>-0.00220902646706885</v>
      </c>
      <c r="M6" s="168">
        <v>0.107446796243988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tr">
        <f t="shared" si="1"/>
        <v>SLP-FfE</v>
      </c>
      <c r="B7" s="2" t="str">
        <f t="shared" si="2"/>
        <v>DE_HEF34</v>
      </c>
      <c r="C7" s="164" t="str">
        <f t="shared" si="3"/>
        <v>1D4</v>
      </c>
      <c r="D7" s="158" t="s">
        <v>331</v>
      </c>
      <c r="E7" s="169">
        <v>1.38196630429025</v>
      </c>
      <c r="F7" s="169">
        <v>-37.41241549</v>
      </c>
      <c r="G7" s="169">
        <v>6.172317873</v>
      </c>
      <c r="H7" s="169">
        <v>0.039628356395289</v>
      </c>
      <c r="I7" s="170">
        <v>40.0</v>
      </c>
      <c r="J7" s="171">
        <v>-0.0672158729377494</v>
      </c>
      <c r="K7" s="171">
        <v>1.11671383851592</v>
      </c>
      <c r="L7" s="171">
        <v>-0.00199816476877116</v>
      </c>
      <c r="M7" s="172">
        <v>0.135506974393588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tr">
        <f t="shared" si="1"/>
        <v>SLP-TUM</v>
      </c>
      <c r="B8" s="2" t="str">
        <f t="shared" si="2"/>
        <v>DE_HMF03</v>
      </c>
      <c r="C8" s="164" t="str">
        <f t="shared" si="3"/>
        <v>D23</v>
      </c>
      <c r="D8" s="158" t="s">
        <v>332</v>
      </c>
      <c r="E8" s="159">
        <v>2.387761791</v>
      </c>
      <c r="F8" s="159">
        <v>-34.72136051</v>
      </c>
      <c r="G8" s="159">
        <v>5.816430402</v>
      </c>
      <c r="H8" s="159">
        <v>0.120819368</v>
      </c>
      <c r="I8" s="161">
        <v>40.0</v>
      </c>
      <c r="J8" s="162">
        <v>0.0</v>
      </c>
      <c r="K8" s="162">
        <v>0.0</v>
      </c>
      <c r="L8" s="162">
        <v>0.0</v>
      </c>
      <c r="M8" s="163">
        <v>0.0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 t="str">
        <f t="shared" si="1"/>
        <v>SLP-TUM</v>
      </c>
      <c r="B9" s="2" t="str">
        <f t="shared" si="2"/>
        <v>DE_HMF04</v>
      </c>
      <c r="C9" s="164" t="str">
        <f t="shared" si="3"/>
        <v>D24</v>
      </c>
      <c r="D9" s="158" t="s">
        <v>333</v>
      </c>
      <c r="E9" s="159">
        <v>2.518777519</v>
      </c>
      <c r="F9" s="159">
        <v>-35.03337542</v>
      </c>
      <c r="G9" s="159">
        <v>6.224063396</v>
      </c>
      <c r="H9" s="159">
        <v>0.101078172</v>
      </c>
      <c r="I9" s="161">
        <v>40.0</v>
      </c>
      <c r="J9" s="162">
        <v>0.0</v>
      </c>
      <c r="K9" s="162">
        <v>0.0</v>
      </c>
      <c r="L9" s="162">
        <v>0.0</v>
      </c>
      <c r="M9" s="163">
        <v>0.0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 t="str">
        <f t="shared" si="1"/>
        <v>SLP-TUM</v>
      </c>
      <c r="B10" s="2" t="str">
        <f t="shared" si="2"/>
        <v>DE_HMF05</v>
      </c>
      <c r="C10" s="164" t="str">
        <f t="shared" si="3"/>
        <v>D25</v>
      </c>
      <c r="D10" s="158" t="s">
        <v>334</v>
      </c>
      <c r="E10" s="159">
        <v>2.656440592</v>
      </c>
      <c r="F10" s="159">
        <v>-35.25169267</v>
      </c>
      <c r="G10" s="159">
        <v>6.518265862</v>
      </c>
      <c r="H10" s="159">
        <v>0.081205866</v>
      </c>
      <c r="I10" s="161">
        <v>40.0</v>
      </c>
      <c r="J10" s="162">
        <v>0.0</v>
      </c>
      <c r="K10" s="162">
        <v>0.0</v>
      </c>
      <c r="L10" s="162">
        <v>0.0</v>
      </c>
      <c r="M10" s="163">
        <v>0.0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 t="str">
        <f t="shared" si="1"/>
        <v>SLP-FfE</v>
      </c>
      <c r="B11" s="2" t="str">
        <f t="shared" si="2"/>
        <v>DE_HMF33</v>
      </c>
      <c r="C11" s="164" t="str">
        <f t="shared" si="3"/>
        <v>2D3</v>
      </c>
      <c r="D11" s="158" t="s">
        <v>335</v>
      </c>
      <c r="E11" s="165">
        <v>1.23286546541232</v>
      </c>
      <c r="F11" s="165">
        <v>-34.72136051</v>
      </c>
      <c r="G11" s="165">
        <v>5.816430402</v>
      </c>
      <c r="H11" s="165">
        <v>0.0873351930206002</v>
      </c>
      <c r="I11" s="166">
        <v>40.0</v>
      </c>
      <c r="J11" s="167">
        <v>-0.0409283994003907</v>
      </c>
      <c r="K11" s="167">
        <v>0.767292039450741</v>
      </c>
      <c r="L11" s="167">
        <v>-0.00223202741619469</v>
      </c>
      <c r="M11" s="168">
        <v>0.119920720218609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 t="str">
        <f t="shared" si="1"/>
        <v>SLP-FfE</v>
      </c>
      <c r="B12" s="2" t="str">
        <f t="shared" si="2"/>
        <v>DE_HMF34</v>
      </c>
      <c r="C12" s="164" t="str">
        <f t="shared" si="3"/>
        <v>2D4</v>
      </c>
      <c r="D12" s="158" t="s">
        <v>336</v>
      </c>
      <c r="E12" s="169">
        <v>1.04435376805832</v>
      </c>
      <c r="F12" s="169">
        <v>-35.03337542</v>
      </c>
      <c r="G12" s="169">
        <v>6.224063396</v>
      </c>
      <c r="H12" s="169">
        <v>0.0502917160409897</v>
      </c>
      <c r="I12" s="170">
        <v>40.0</v>
      </c>
      <c r="J12" s="171">
        <v>-0.0535830222357689</v>
      </c>
      <c r="K12" s="171">
        <v>0.999590090399734</v>
      </c>
      <c r="L12" s="171">
        <v>-0.00217584483209612</v>
      </c>
      <c r="M12" s="172">
        <v>0.163329881177145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 t="str">
        <f t="shared" si="1"/>
        <v>SLP-TUM</v>
      </c>
      <c r="B13" s="2" t="str">
        <f t="shared" si="2"/>
        <v>DE_HKO03</v>
      </c>
      <c r="C13" s="164" t="str">
        <f t="shared" si="3"/>
        <v>HK3</v>
      </c>
      <c r="D13" s="158" t="s">
        <v>337</v>
      </c>
      <c r="E13" s="159">
        <v>0.4040932</v>
      </c>
      <c r="F13" s="159">
        <v>-24.4392968</v>
      </c>
      <c r="G13" s="159">
        <v>6.5718175</v>
      </c>
      <c r="H13" s="159">
        <v>0.710771</v>
      </c>
      <c r="I13" s="161">
        <v>40.0</v>
      </c>
      <c r="J13" s="162">
        <v>0.0</v>
      </c>
      <c r="K13" s="162">
        <v>0.0</v>
      </c>
      <c r="L13" s="162">
        <v>0.0</v>
      </c>
      <c r="M13" s="163">
        <v>0.0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 t="str">
        <f t="shared" si="1"/>
        <v>SLP-TUM</v>
      </c>
      <c r="B14" s="2" t="str">
        <f t="shared" si="2"/>
        <v>DE_GMK01</v>
      </c>
      <c r="C14" s="164" t="str">
        <f t="shared" si="3"/>
        <v>MK1</v>
      </c>
      <c r="D14" s="158" t="s">
        <v>338</v>
      </c>
      <c r="E14" s="159">
        <v>1.864453364</v>
      </c>
      <c r="F14" s="159">
        <v>-30.70716325</v>
      </c>
      <c r="G14" s="159">
        <v>6.462693731</v>
      </c>
      <c r="H14" s="159">
        <v>0.104833866</v>
      </c>
      <c r="I14" s="161">
        <v>40.0</v>
      </c>
      <c r="J14" s="162">
        <v>0.0</v>
      </c>
      <c r="K14" s="162">
        <v>0.0</v>
      </c>
      <c r="L14" s="162">
        <v>0.0</v>
      </c>
      <c r="M14" s="163">
        <v>0.0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 t="str">
        <f t="shared" si="1"/>
        <v>SLP-TUM</v>
      </c>
      <c r="B15" s="2" t="str">
        <f t="shared" si="2"/>
        <v>DE_GMK02</v>
      </c>
      <c r="C15" s="164" t="str">
        <f t="shared" si="3"/>
        <v>MK2</v>
      </c>
      <c r="D15" s="158" t="s">
        <v>339</v>
      </c>
      <c r="E15" s="159">
        <v>2.290818386</v>
      </c>
      <c r="F15" s="159">
        <v>-33.14768673</v>
      </c>
      <c r="G15" s="159">
        <v>6.371476504</v>
      </c>
      <c r="H15" s="159">
        <v>0.081002321</v>
      </c>
      <c r="I15" s="161">
        <v>40.0</v>
      </c>
      <c r="J15" s="162">
        <v>0.0</v>
      </c>
      <c r="K15" s="162">
        <v>0.0</v>
      </c>
      <c r="L15" s="162">
        <v>0.0</v>
      </c>
      <c r="M15" s="163">
        <v>0.0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 t="str">
        <f t="shared" si="1"/>
        <v>SLP-TUM</v>
      </c>
      <c r="B16" s="2" t="str">
        <f t="shared" si="2"/>
        <v>DE_GMK03</v>
      </c>
      <c r="C16" s="164" t="str">
        <f t="shared" si="3"/>
        <v>MK3</v>
      </c>
      <c r="D16" s="158" t="s">
        <v>340</v>
      </c>
      <c r="E16" s="159">
        <v>2.788242394</v>
      </c>
      <c r="F16" s="159">
        <v>-34.88061302</v>
      </c>
      <c r="G16" s="159">
        <v>6.595189922</v>
      </c>
      <c r="H16" s="159">
        <v>0.054032911</v>
      </c>
      <c r="I16" s="161">
        <v>40.0</v>
      </c>
      <c r="J16" s="162">
        <v>0.0</v>
      </c>
      <c r="K16" s="162">
        <v>0.0</v>
      </c>
      <c r="L16" s="162">
        <v>0.0</v>
      </c>
      <c r="M16" s="163">
        <v>0.0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 t="str">
        <f t="shared" si="1"/>
        <v>SLP-TUM</v>
      </c>
      <c r="B17" s="2" t="str">
        <f t="shared" si="2"/>
        <v>DE_GMK04</v>
      </c>
      <c r="C17" s="164" t="str">
        <f t="shared" si="3"/>
        <v>MK4</v>
      </c>
      <c r="D17" s="158" t="s">
        <v>341</v>
      </c>
      <c r="E17" s="159">
        <v>3.117724811</v>
      </c>
      <c r="F17" s="159">
        <v>-35.87150622</v>
      </c>
      <c r="G17" s="159">
        <v>7.518682887</v>
      </c>
      <c r="H17" s="159">
        <v>0.034330093</v>
      </c>
      <c r="I17" s="161">
        <v>40.0</v>
      </c>
      <c r="J17" s="162">
        <v>0.0</v>
      </c>
      <c r="K17" s="162">
        <v>0.0</v>
      </c>
      <c r="L17" s="162">
        <v>0.0</v>
      </c>
      <c r="M17" s="163">
        <v>0.0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 t="str">
        <f t="shared" si="1"/>
        <v>SLP-TUM</v>
      </c>
      <c r="B18" s="2" t="str">
        <f t="shared" si="2"/>
        <v>DE_GMK05</v>
      </c>
      <c r="C18" s="164" t="str">
        <f t="shared" si="3"/>
        <v>MK5</v>
      </c>
      <c r="D18" s="158" t="s">
        <v>342</v>
      </c>
      <c r="E18" s="159">
        <v>3.586235525</v>
      </c>
      <c r="F18" s="159">
        <v>-37.08029935</v>
      </c>
      <c r="G18" s="159">
        <v>8.242057176</v>
      </c>
      <c r="H18" s="159">
        <v>0.014600757</v>
      </c>
      <c r="I18" s="161">
        <v>40.0</v>
      </c>
      <c r="J18" s="162">
        <v>0.0</v>
      </c>
      <c r="K18" s="162">
        <v>0.0</v>
      </c>
      <c r="L18" s="162">
        <v>0.0</v>
      </c>
      <c r="M18" s="163">
        <v>0.0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 t="str">
        <f t="shared" si="1"/>
        <v>SLP-FfE</v>
      </c>
      <c r="B19" s="2" t="str">
        <f t="shared" si="2"/>
        <v>DE_GMK33</v>
      </c>
      <c r="C19" s="164" t="str">
        <f t="shared" si="3"/>
        <v>KM3</v>
      </c>
      <c r="D19" s="158" t="s">
        <v>343</v>
      </c>
      <c r="E19" s="165">
        <v>1.42024191542431</v>
      </c>
      <c r="F19" s="165">
        <v>-34.88061302</v>
      </c>
      <c r="G19" s="165">
        <v>6.595189922</v>
      </c>
      <c r="H19" s="165">
        <v>0.038531702714089</v>
      </c>
      <c r="I19" s="166">
        <v>40.0</v>
      </c>
      <c r="J19" s="167">
        <v>-0.0521084240793636</v>
      </c>
      <c r="K19" s="167">
        <v>0.864791873696473</v>
      </c>
      <c r="L19" s="167">
        <v>-0.00143692105046127</v>
      </c>
      <c r="M19" s="168">
        <v>0.0637601910393071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 t="str">
        <f t="shared" si="1"/>
        <v>SLP-FfE</v>
      </c>
      <c r="B20" s="2" t="str">
        <f t="shared" si="2"/>
        <v>DE_GMK34</v>
      </c>
      <c r="C20" s="164" t="str">
        <f t="shared" si="3"/>
        <v>KM4</v>
      </c>
      <c r="D20" s="158" t="s">
        <v>344</v>
      </c>
      <c r="E20" s="169">
        <v>1.32849128341426</v>
      </c>
      <c r="F20" s="169">
        <v>-35.87150622</v>
      </c>
      <c r="G20" s="169">
        <v>7.518682887</v>
      </c>
      <c r="H20" s="169">
        <v>0.0175540429283774</v>
      </c>
      <c r="I20" s="170">
        <v>40.0</v>
      </c>
      <c r="J20" s="171">
        <v>-0.0758982787384199</v>
      </c>
      <c r="K20" s="171">
        <v>1.19425549859791</v>
      </c>
      <c r="L20" s="171">
        <v>-8.9798095264275E-4</v>
      </c>
      <c r="M20" s="172">
        <v>0.0603337307284458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 t="str">
        <f t="shared" si="1"/>
        <v>SLP-TUM</v>
      </c>
      <c r="B21" s="2" t="str">
        <f t="shared" si="2"/>
        <v>DE_GHA01</v>
      </c>
      <c r="C21" s="164" t="str">
        <f t="shared" si="3"/>
        <v>HA1</v>
      </c>
      <c r="D21" s="158" t="s">
        <v>345</v>
      </c>
      <c r="E21" s="159">
        <v>2.374282771</v>
      </c>
      <c r="F21" s="159">
        <v>-34.75955014</v>
      </c>
      <c r="G21" s="159">
        <v>5.998703683</v>
      </c>
      <c r="H21" s="159">
        <v>0.149441144</v>
      </c>
      <c r="I21" s="161">
        <v>40.0</v>
      </c>
      <c r="J21" s="162">
        <v>0.0</v>
      </c>
      <c r="K21" s="162">
        <v>0.0</v>
      </c>
      <c r="L21" s="162">
        <v>0.0</v>
      </c>
      <c r="M21" s="163">
        <v>0.0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 t="str">
        <f t="shared" si="1"/>
        <v>SLP-TUM</v>
      </c>
      <c r="B22" s="2" t="str">
        <f t="shared" si="2"/>
        <v>DE_GHA02</v>
      </c>
      <c r="C22" s="164" t="str">
        <f t="shared" si="3"/>
        <v>HA2</v>
      </c>
      <c r="D22" s="158" t="s">
        <v>346</v>
      </c>
      <c r="E22" s="159">
        <v>2.854474853</v>
      </c>
      <c r="F22" s="159">
        <v>-35.62942308</v>
      </c>
      <c r="G22" s="159">
        <v>7.005826443</v>
      </c>
      <c r="H22" s="159">
        <v>0.116477221</v>
      </c>
      <c r="I22" s="161">
        <v>40.0</v>
      </c>
      <c r="J22" s="162">
        <v>0.0</v>
      </c>
      <c r="K22" s="162">
        <v>0.0</v>
      </c>
      <c r="L22" s="162">
        <v>0.0</v>
      </c>
      <c r="M22" s="163">
        <v>0.0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 t="str">
        <f t="shared" si="1"/>
        <v>SLP-TUM</v>
      </c>
      <c r="B23" s="2" t="str">
        <f t="shared" si="2"/>
        <v>DE_GHA03</v>
      </c>
      <c r="C23" s="164" t="str">
        <f t="shared" si="3"/>
        <v>HA3</v>
      </c>
      <c r="D23" s="158" t="s">
        <v>347</v>
      </c>
      <c r="E23" s="159">
        <v>3.58112137</v>
      </c>
      <c r="F23" s="159">
        <v>-36.96500652</v>
      </c>
      <c r="G23" s="159">
        <v>7.225694671</v>
      </c>
      <c r="H23" s="159">
        <v>0.044841567</v>
      </c>
      <c r="I23" s="161">
        <v>40.0</v>
      </c>
      <c r="J23" s="162">
        <v>0.0</v>
      </c>
      <c r="K23" s="162">
        <v>0.0</v>
      </c>
      <c r="L23" s="162">
        <v>0.0</v>
      </c>
      <c r="M23" s="163">
        <v>0.0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 t="str">
        <f t="shared" si="1"/>
        <v>SLP-TUM</v>
      </c>
      <c r="B24" s="2" t="str">
        <f t="shared" si="2"/>
        <v>DE_GHA04</v>
      </c>
      <c r="C24" s="164" t="str">
        <f t="shared" si="3"/>
        <v>HA4</v>
      </c>
      <c r="D24" s="158" t="s">
        <v>348</v>
      </c>
      <c r="E24" s="159">
        <v>4.019690204</v>
      </c>
      <c r="F24" s="159">
        <v>-37.82820366</v>
      </c>
      <c r="G24" s="159">
        <v>8.159336876</v>
      </c>
      <c r="H24" s="159">
        <v>0.047284495</v>
      </c>
      <c r="I24" s="161">
        <v>40.0</v>
      </c>
      <c r="J24" s="162">
        <v>0.0</v>
      </c>
      <c r="K24" s="162">
        <v>0.0</v>
      </c>
      <c r="L24" s="162">
        <v>0.0</v>
      </c>
      <c r="M24" s="163">
        <v>0.0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 t="str">
        <f t="shared" si="1"/>
        <v>SLP-TUM</v>
      </c>
      <c r="B25" s="2" t="str">
        <f t="shared" si="2"/>
        <v>DE_GHA05</v>
      </c>
      <c r="C25" s="164" t="str">
        <f t="shared" si="3"/>
        <v>HA5</v>
      </c>
      <c r="D25" s="158" t="s">
        <v>349</v>
      </c>
      <c r="E25" s="159">
        <v>4.825237566</v>
      </c>
      <c r="F25" s="159">
        <v>-39.2802564</v>
      </c>
      <c r="G25" s="159">
        <v>8.624021689</v>
      </c>
      <c r="H25" s="159">
        <v>0.009994463</v>
      </c>
      <c r="I25" s="161">
        <v>40.0</v>
      </c>
      <c r="J25" s="162">
        <v>0.0</v>
      </c>
      <c r="K25" s="162">
        <v>0.0</v>
      </c>
      <c r="L25" s="162">
        <v>0.0</v>
      </c>
      <c r="M25" s="163">
        <v>0.0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 t="str">
        <f t="shared" si="1"/>
        <v>SLP-FfE</v>
      </c>
      <c r="B26" s="2" t="str">
        <f t="shared" si="2"/>
        <v>DE_GHA33</v>
      </c>
      <c r="C26" s="164" t="str">
        <f t="shared" si="3"/>
        <v>AH3</v>
      </c>
      <c r="D26" s="158" t="s">
        <v>350</v>
      </c>
      <c r="E26" s="165">
        <v>1.97247753750471</v>
      </c>
      <c r="F26" s="165">
        <v>-36.96500652</v>
      </c>
      <c r="G26" s="165">
        <v>7.225694671</v>
      </c>
      <c r="H26" s="165">
        <v>0.0345781570412447</v>
      </c>
      <c r="I26" s="166">
        <v>40.0</v>
      </c>
      <c r="J26" s="167">
        <v>-0.0742174022298938</v>
      </c>
      <c r="K26" s="167">
        <v>1.04488686764057</v>
      </c>
      <c r="L26" s="167">
        <v>-8.29544720239446E-4</v>
      </c>
      <c r="M26" s="168">
        <v>0.0461794912976014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 t="str">
        <f t="shared" si="1"/>
        <v>SLP-FfE</v>
      </c>
      <c r="B27" s="2" t="str">
        <f t="shared" si="2"/>
        <v>DE_GHA34</v>
      </c>
      <c r="C27" s="164" t="str">
        <f t="shared" si="3"/>
        <v>AH4</v>
      </c>
      <c r="D27" s="158" t="s">
        <v>351</v>
      </c>
      <c r="E27" s="169">
        <v>1.83984551795092</v>
      </c>
      <c r="F27" s="169">
        <v>-37.82820366</v>
      </c>
      <c r="G27" s="169">
        <v>8.159336876</v>
      </c>
      <c r="H27" s="169">
        <v>0.0259710062554828</v>
      </c>
      <c r="I27" s="170">
        <v>40.0</v>
      </c>
      <c r="J27" s="171">
        <v>-0.106926174596805</v>
      </c>
      <c r="K27" s="171">
        <v>1.45522403984838</v>
      </c>
      <c r="L27" s="171">
        <v>-4.91972635279072E-4</v>
      </c>
      <c r="M27" s="172">
        <v>0.0691851477646249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 t="str">
        <f t="shared" si="1"/>
        <v>SLP-TUM</v>
      </c>
      <c r="B28" s="2" t="str">
        <f t="shared" si="2"/>
        <v>DE_GKO01</v>
      </c>
      <c r="C28" s="164" t="str">
        <f t="shared" si="3"/>
        <v>KO1</v>
      </c>
      <c r="D28" s="158" t="s">
        <v>352</v>
      </c>
      <c r="E28" s="159">
        <v>1.415957087</v>
      </c>
      <c r="F28" s="159">
        <v>-30.84251916</v>
      </c>
      <c r="G28" s="159">
        <v>6.346755701</v>
      </c>
      <c r="H28" s="159">
        <v>0.321179065</v>
      </c>
      <c r="I28" s="161">
        <v>40.0</v>
      </c>
      <c r="J28" s="162">
        <v>0.0</v>
      </c>
      <c r="K28" s="162">
        <v>0.0</v>
      </c>
      <c r="L28" s="162">
        <v>0.0</v>
      </c>
      <c r="M28" s="163">
        <v>0.0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tr">
        <f t="shared" si="1"/>
        <v>SLP-TUM</v>
      </c>
      <c r="B29" s="2" t="str">
        <f t="shared" si="2"/>
        <v>DE_GKO02</v>
      </c>
      <c r="C29" s="164" t="str">
        <f t="shared" si="3"/>
        <v>KO2</v>
      </c>
      <c r="D29" s="158" t="s">
        <v>353</v>
      </c>
      <c r="E29" s="159">
        <v>2.06605007</v>
      </c>
      <c r="F29" s="159">
        <v>-33.60165203</v>
      </c>
      <c r="G29" s="159">
        <v>6.675360994</v>
      </c>
      <c r="H29" s="159">
        <v>0.230912468</v>
      </c>
      <c r="I29" s="161">
        <v>40.0</v>
      </c>
      <c r="J29" s="162">
        <v>0.0</v>
      </c>
      <c r="K29" s="162">
        <v>0.0</v>
      </c>
      <c r="L29" s="162">
        <v>0.0</v>
      </c>
      <c r="M29" s="163">
        <v>0.0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 t="str">
        <f t="shared" si="1"/>
        <v>SLP-TUM</v>
      </c>
      <c r="B30" s="2" t="str">
        <f t="shared" si="2"/>
        <v>DE_GKO03</v>
      </c>
      <c r="C30" s="164" t="str">
        <f t="shared" si="3"/>
        <v>KO3</v>
      </c>
      <c r="D30" s="158" t="s">
        <v>354</v>
      </c>
      <c r="E30" s="159">
        <v>2.717228844</v>
      </c>
      <c r="F30" s="159">
        <v>-35.14125631</v>
      </c>
      <c r="G30" s="159">
        <v>7.130339509</v>
      </c>
      <c r="H30" s="159">
        <v>0.14184717</v>
      </c>
      <c r="I30" s="161">
        <v>40.0</v>
      </c>
      <c r="J30" s="162">
        <v>0.0</v>
      </c>
      <c r="K30" s="162">
        <v>0.0</v>
      </c>
      <c r="L30" s="162">
        <v>0.0</v>
      </c>
      <c r="M30" s="163">
        <v>0.0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 t="str">
        <f t="shared" si="1"/>
        <v>SLP-TUM</v>
      </c>
      <c r="B31" s="2" t="str">
        <f t="shared" si="2"/>
        <v>DE_GKO04</v>
      </c>
      <c r="C31" s="164" t="str">
        <f t="shared" si="3"/>
        <v>KO4</v>
      </c>
      <c r="D31" s="158" t="s">
        <v>355</v>
      </c>
      <c r="E31" s="159">
        <v>3.442894287</v>
      </c>
      <c r="F31" s="159">
        <v>-36.65905041</v>
      </c>
      <c r="G31" s="159">
        <v>7.608322616</v>
      </c>
      <c r="H31" s="159">
        <v>0.07468501</v>
      </c>
      <c r="I31" s="161">
        <v>40.0</v>
      </c>
      <c r="J31" s="162">
        <v>0.0</v>
      </c>
      <c r="K31" s="162">
        <v>0.0</v>
      </c>
      <c r="L31" s="162">
        <v>0.0</v>
      </c>
      <c r="M31" s="163">
        <v>0.0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 t="str">
        <f t="shared" si="1"/>
        <v>SLP-TUM</v>
      </c>
      <c r="B32" s="2" t="str">
        <f t="shared" si="2"/>
        <v>DE_GKO05</v>
      </c>
      <c r="C32" s="164" t="str">
        <f t="shared" si="3"/>
        <v>KO5</v>
      </c>
      <c r="D32" s="158" t="s">
        <v>356</v>
      </c>
      <c r="E32" s="159">
        <v>4.3624833</v>
      </c>
      <c r="F32" s="159">
        <v>-38.66340216</v>
      </c>
      <c r="G32" s="159">
        <v>7.597464428</v>
      </c>
      <c r="H32" s="159">
        <v>0.008326418</v>
      </c>
      <c r="I32" s="161">
        <v>40.0</v>
      </c>
      <c r="J32" s="162">
        <v>0.0</v>
      </c>
      <c r="K32" s="162">
        <v>0.0</v>
      </c>
      <c r="L32" s="162">
        <v>0.0</v>
      </c>
      <c r="M32" s="163">
        <v>0.0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 t="str">
        <f t="shared" si="1"/>
        <v>SLP-FfE</v>
      </c>
      <c r="B33" s="2" t="str">
        <f t="shared" si="2"/>
        <v>DE_GKO33</v>
      </c>
      <c r="C33" s="164" t="str">
        <f t="shared" si="3"/>
        <v>OK3</v>
      </c>
      <c r="D33" s="158" t="s">
        <v>357</v>
      </c>
      <c r="E33" s="165">
        <v>1.35545152289308</v>
      </c>
      <c r="F33" s="165">
        <v>-35.14125631</v>
      </c>
      <c r="G33" s="165">
        <v>7.130339509</v>
      </c>
      <c r="H33" s="165">
        <v>0.0990618615825365</v>
      </c>
      <c r="I33" s="166">
        <v>40.0</v>
      </c>
      <c r="J33" s="167">
        <v>-0.0526486914295292</v>
      </c>
      <c r="K33" s="167">
        <v>0.862608575142234</v>
      </c>
      <c r="L33" s="167">
        <v>-8.80838956026602E-4</v>
      </c>
      <c r="M33" s="168">
        <v>0.0964014193937084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 t="str">
        <f t="shared" si="1"/>
        <v>SLP-FfE</v>
      </c>
      <c r="B34" s="2" t="str">
        <f t="shared" si="2"/>
        <v>DE_GKO34</v>
      </c>
      <c r="C34" s="164" t="str">
        <f t="shared" si="3"/>
        <v>OK4</v>
      </c>
      <c r="D34" s="158" t="s">
        <v>358</v>
      </c>
      <c r="E34" s="169">
        <v>1.4256683872018</v>
      </c>
      <c r="F34" s="169">
        <v>-36.65905041</v>
      </c>
      <c r="G34" s="169">
        <v>7.608322616</v>
      </c>
      <c r="H34" s="169">
        <v>0.0371115865474787</v>
      </c>
      <c r="I34" s="170">
        <v>40.0</v>
      </c>
      <c r="J34" s="171">
        <v>-0.0809358930224151</v>
      </c>
      <c r="K34" s="171">
        <v>1.23645270182598</v>
      </c>
      <c r="L34" s="171">
        <v>-7.62799666428523E-4</v>
      </c>
      <c r="M34" s="172">
        <v>0.100297906459644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tr">
        <f t="shared" si="1"/>
        <v>SLP-TUM</v>
      </c>
      <c r="B35" s="2" t="str">
        <f t="shared" si="2"/>
        <v>DE_GBD01</v>
      </c>
      <c r="C35" s="164" t="str">
        <f t="shared" si="3"/>
        <v>BD1</v>
      </c>
      <c r="D35" s="158" t="s">
        <v>359</v>
      </c>
      <c r="E35" s="159">
        <v>1.290350459</v>
      </c>
      <c r="F35" s="159">
        <v>-35.23498683</v>
      </c>
      <c r="G35" s="159">
        <v>2.106424688</v>
      </c>
      <c r="H35" s="159">
        <v>0.455725333</v>
      </c>
      <c r="I35" s="161">
        <v>40.0</v>
      </c>
      <c r="J35" s="162">
        <v>0.0</v>
      </c>
      <c r="K35" s="162">
        <v>0.0</v>
      </c>
      <c r="L35" s="162">
        <v>0.0</v>
      </c>
      <c r="M35" s="163">
        <v>0.0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 t="str">
        <f t="shared" si="1"/>
        <v>SLP-TUM</v>
      </c>
      <c r="B36" s="2" t="str">
        <f t="shared" si="2"/>
        <v>DE_GBD02</v>
      </c>
      <c r="C36" s="164" t="str">
        <f t="shared" si="3"/>
        <v>BD2</v>
      </c>
      <c r="D36" s="158" t="s">
        <v>360</v>
      </c>
      <c r="E36" s="159">
        <v>2.109587843</v>
      </c>
      <c r="F36" s="159">
        <v>-35.84445084</v>
      </c>
      <c r="G36" s="159">
        <v>5.215467228</v>
      </c>
      <c r="H36" s="159">
        <v>0.285458254</v>
      </c>
      <c r="I36" s="161">
        <v>40.0</v>
      </c>
      <c r="J36" s="162">
        <v>0.0</v>
      </c>
      <c r="K36" s="162">
        <v>0.0</v>
      </c>
      <c r="L36" s="162">
        <v>0.0</v>
      </c>
      <c r="M36" s="163">
        <v>0.0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 t="str">
        <f t="shared" si="1"/>
        <v>SLP-TUM</v>
      </c>
      <c r="B37" s="2" t="str">
        <f t="shared" si="2"/>
        <v>DE_GBD03</v>
      </c>
      <c r="C37" s="164" t="str">
        <f t="shared" si="3"/>
        <v>BD3</v>
      </c>
      <c r="D37" s="158" t="s">
        <v>361</v>
      </c>
      <c r="E37" s="159">
        <v>2.917702722</v>
      </c>
      <c r="F37" s="159">
        <v>-36.17941165</v>
      </c>
      <c r="G37" s="159">
        <v>5.926516165</v>
      </c>
      <c r="H37" s="159">
        <v>0.115191176</v>
      </c>
      <c r="I37" s="161">
        <v>40.0</v>
      </c>
      <c r="J37" s="162">
        <v>0.0</v>
      </c>
      <c r="K37" s="162">
        <v>0.0</v>
      </c>
      <c r="L37" s="162">
        <v>0.0</v>
      </c>
      <c r="M37" s="163">
        <v>0.0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tr">
        <f t="shared" si="1"/>
        <v>SLP-TUM</v>
      </c>
      <c r="B38" s="2" t="str">
        <f t="shared" si="2"/>
        <v>DE_GBD04</v>
      </c>
      <c r="C38" s="164" t="str">
        <f t="shared" si="3"/>
        <v>BD4</v>
      </c>
      <c r="D38" s="158" t="s">
        <v>362</v>
      </c>
      <c r="E38" s="159">
        <v>3.75</v>
      </c>
      <c r="F38" s="159">
        <v>-37.5</v>
      </c>
      <c r="G38" s="159">
        <v>6.8</v>
      </c>
      <c r="H38" s="159">
        <v>0.060911265</v>
      </c>
      <c r="I38" s="161">
        <v>40.0</v>
      </c>
      <c r="J38" s="162">
        <v>0.0</v>
      </c>
      <c r="K38" s="162">
        <v>0.0</v>
      </c>
      <c r="L38" s="162">
        <v>0.0</v>
      </c>
      <c r="M38" s="163">
        <v>0.0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 t="str">
        <f t="shared" si="1"/>
        <v>SLP-TUM</v>
      </c>
      <c r="B39" s="2" t="str">
        <f t="shared" si="2"/>
        <v>DE_GBD05</v>
      </c>
      <c r="C39" s="164" t="str">
        <f t="shared" si="3"/>
        <v>BD5</v>
      </c>
      <c r="D39" s="158" t="s">
        <v>363</v>
      </c>
      <c r="E39" s="159">
        <v>4.569950565</v>
      </c>
      <c r="F39" s="159">
        <v>-38.53533924</v>
      </c>
      <c r="G39" s="159">
        <v>7.597699099</v>
      </c>
      <c r="H39" s="159">
        <v>0.006631354</v>
      </c>
      <c r="I39" s="161">
        <v>40.0</v>
      </c>
      <c r="J39" s="162">
        <v>0.0</v>
      </c>
      <c r="K39" s="162">
        <v>0.0</v>
      </c>
      <c r="L39" s="162">
        <v>0.0</v>
      </c>
      <c r="M39" s="163">
        <v>0.0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 t="str">
        <f t="shared" si="1"/>
        <v>SLP-FfE</v>
      </c>
      <c r="B40" s="2" t="str">
        <f t="shared" si="2"/>
        <v>DE_GBD33</v>
      </c>
      <c r="C40" s="164" t="str">
        <f t="shared" si="3"/>
        <v>DB3</v>
      </c>
      <c r="D40" s="158" t="s">
        <v>364</v>
      </c>
      <c r="E40" s="165">
        <v>1.4633681573375</v>
      </c>
      <c r="F40" s="165">
        <v>-36.17941165</v>
      </c>
      <c r="G40" s="165">
        <v>5.926516165</v>
      </c>
      <c r="H40" s="165">
        <v>0.0808834761578303</v>
      </c>
      <c r="I40" s="166">
        <v>40.0</v>
      </c>
      <c r="J40" s="167">
        <v>-0.047579990370696</v>
      </c>
      <c r="K40" s="167">
        <v>0.82307541850402</v>
      </c>
      <c r="L40" s="167">
        <v>-0.00192725690584626</v>
      </c>
      <c r="M40" s="168">
        <v>0.107704598925155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tr">
        <f t="shared" si="1"/>
        <v>SLP-FfE</v>
      </c>
      <c r="B41" s="2" t="str">
        <f t="shared" si="2"/>
        <v>DE_GBD34</v>
      </c>
      <c r="C41" s="164" t="str">
        <f t="shared" si="3"/>
        <v>DB4</v>
      </c>
      <c r="D41" s="158" t="s">
        <v>365</v>
      </c>
      <c r="E41" s="169">
        <v>1.51757916044091</v>
      </c>
      <c r="F41" s="169">
        <v>-37.5</v>
      </c>
      <c r="G41" s="169">
        <v>6.8</v>
      </c>
      <c r="H41" s="169">
        <v>0.0295800532480301</v>
      </c>
      <c r="I41" s="170">
        <v>40.0</v>
      </c>
      <c r="J41" s="171">
        <v>-0.0788559183995737</v>
      </c>
      <c r="K41" s="171">
        <v>1.21612498767079</v>
      </c>
      <c r="L41" s="171">
        <v>-0.00131336800852578</v>
      </c>
      <c r="M41" s="172">
        <v>0.096872112636313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 t="str">
        <f t="shared" si="1"/>
        <v>SLP-TUM</v>
      </c>
      <c r="B42" s="2" t="str">
        <f t="shared" si="2"/>
        <v>DE_GGA01</v>
      </c>
      <c r="C42" s="164" t="str">
        <f t="shared" si="3"/>
        <v>GA1</v>
      </c>
      <c r="D42" s="158" t="s">
        <v>366</v>
      </c>
      <c r="E42" s="159">
        <v>1.177034538</v>
      </c>
      <c r="F42" s="159">
        <v>-39.1599914</v>
      </c>
      <c r="G42" s="159">
        <v>4.207610964</v>
      </c>
      <c r="H42" s="159">
        <v>0.660473932</v>
      </c>
      <c r="I42" s="161">
        <v>40.0</v>
      </c>
      <c r="J42" s="162">
        <v>0.0</v>
      </c>
      <c r="K42" s="162">
        <v>0.0</v>
      </c>
      <c r="L42" s="162">
        <v>0.0</v>
      </c>
      <c r="M42" s="163">
        <v>0.0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 t="str">
        <f t="shared" si="1"/>
        <v>SLP-TUM</v>
      </c>
      <c r="B43" s="2" t="str">
        <f t="shared" si="2"/>
        <v>DE_GGA02</v>
      </c>
      <c r="C43" s="164" t="str">
        <f t="shared" si="3"/>
        <v>GA2</v>
      </c>
      <c r="D43" s="158" t="s">
        <v>367</v>
      </c>
      <c r="E43" s="159">
        <v>1.648762294</v>
      </c>
      <c r="F43" s="159">
        <v>-36.39927357</v>
      </c>
      <c r="G43" s="159">
        <v>6.214917209</v>
      </c>
      <c r="H43" s="159">
        <v>0.487763733</v>
      </c>
      <c r="I43" s="161">
        <v>40.0</v>
      </c>
      <c r="J43" s="162">
        <v>0.0</v>
      </c>
      <c r="K43" s="162">
        <v>0.0</v>
      </c>
      <c r="L43" s="162">
        <v>0.0</v>
      </c>
      <c r="M43" s="163">
        <v>0.0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 t="str">
        <f t="shared" si="1"/>
        <v>SLP-TUM</v>
      </c>
      <c r="B44" s="2" t="str">
        <f t="shared" si="2"/>
        <v>DE_GGA03</v>
      </c>
      <c r="C44" s="164" t="str">
        <f t="shared" si="3"/>
        <v>GA3</v>
      </c>
      <c r="D44" s="158" t="s">
        <v>368</v>
      </c>
      <c r="E44" s="159">
        <v>2.285016474</v>
      </c>
      <c r="F44" s="159">
        <v>-36.28785839</v>
      </c>
      <c r="G44" s="159">
        <v>6.588512639</v>
      </c>
      <c r="H44" s="159">
        <v>0.315053534</v>
      </c>
      <c r="I44" s="161">
        <v>40.0</v>
      </c>
      <c r="J44" s="162">
        <v>0.0</v>
      </c>
      <c r="K44" s="162">
        <v>0.0</v>
      </c>
      <c r="L44" s="162">
        <v>0.0</v>
      </c>
      <c r="M44" s="163">
        <v>0.0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 t="str">
        <f t="shared" si="1"/>
        <v>SLP-TUM</v>
      </c>
      <c r="B45" s="2" t="str">
        <f t="shared" si="2"/>
        <v>DE_GGA04</v>
      </c>
      <c r="C45" s="164" t="str">
        <f t="shared" si="3"/>
        <v>GA4</v>
      </c>
      <c r="D45" s="158" t="s">
        <v>369</v>
      </c>
      <c r="E45" s="159">
        <v>2.819565615</v>
      </c>
      <c r="F45" s="159">
        <v>-36.0</v>
      </c>
      <c r="G45" s="159">
        <v>7.736851768</v>
      </c>
      <c r="H45" s="159">
        <v>0.15728098</v>
      </c>
      <c r="I45" s="161">
        <v>40.0</v>
      </c>
      <c r="J45" s="162">
        <v>0.0</v>
      </c>
      <c r="K45" s="162">
        <v>0.0</v>
      </c>
      <c r="L45" s="162">
        <v>0.0</v>
      </c>
      <c r="M45" s="163">
        <v>0.0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 t="str">
        <f t="shared" si="1"/>
        <v>SLP-TUM</v>
      </c>
      <c r="B46" s="2" t="str">
        <f t="shared" si="2"/>
        <v>DE_GGA05</v>
      </c>
      <c r="C46" s="164" t="str">
        <f t="shared" si="3"/>
        <v>GA5</v>
      </c>
      <c r="D46" s="158" t="s">
        <v>370</v>
      </c>
      <c r="E46" s="159">
        <v>3.329557482</v>
      </c>
      <c r="F46" s="159">
        <v>-36.01462112</v>
      </c>
      <c r="G46" s="159">
        <v>8.776746471</v>
      </c>
      <c r="H46" s="159">
        <v>0.0</v>
      </c>
      <c r="I46" s="161">
        <v>40.0</v>
      </c>
      <c r="J46" s="162">
        <v>0.0</v>
      </c>
      <c r="K46" s="162">
        <v>0.0</v>
      </c>
      <c r="L46" s="162">
        <v>0.0</v>
      </c>
      <c r="M46" s="163">
        <v>0.0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 t="str">
        <f t="shared" si="1"/>
        <v>SLP-FfE</v>
      </c>
      <c r="B47" s="2" t="str">
        <f t="shared" si="2"/>
        <v>DE_GGA33</v>
      </c>
      <c r="C47" s="164" t="str">
        <f t="shared" si="3"/>
        <v>AG3</v>
      </c>
      <c r="D47" s="158" t="s">
        <v>371</v>
      </c>
      <c r="E47" s="165">
        <v>1.15820816823062</v>
      </c>
      <c r="F47" s="165">
        <v>-36.28785839</v>
      </c>
      <c r="G47" s="165">
        <v>6.588512639</v>
      </c>
      <c r="H47" s="165">
        <v>0.223568019279065</v>
      </c>
      <c r="I47" s="166">
        <v>40.0</v>
      </c>
      <c r="J47" s="167">
        <v>-0.0410334784248699</v>
      </c>
      <c r="K47" s="167">
        <v>0.752645138542657</v>
      </c>
      <c r="L47" s="167">
        <v>-9.08768552979623E-4</v>
      </c>
      <c r="M47" s="168">
        <v>0.191664070308203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 t="str">
        <f t="shared" si="1"/>
        <v>SLP-FfE</v>
      </c>
      <c r="B48" s="2" t="str">
        <f t="shared" si="2"/>
        <v>DE_GGA34</v>
      </c>
      <c r="C48" s="164" t="str">
        <f t="shared" si="3"/>
        <v>AG4</v>
      </c>
      <c r="D48" s="158" t="s">
        <v>372</v>
      </c>
      <c r="E48" s="169">
        <v>1.18483197659357</v>
      </c>
      <c r="F48" s="169">
        <v>-36.0</v>
      </c>
      <c r="G48" s="169">
        <v>7.736851768</v>
      </c>
      <c r="H48" s="169">
        <v>0.0793107420898834</v>
      </c>
      <c r="I48" s="170">
        <v>40.0</v>
      </c>
      <c r="J48" s="171">
        <v>-0.068738315813288</v>
      </c>
      <c r="K48" s="171">
        <v>1.13085700508515</v>
      </c>
      <c r="L48" s="171">
        <v>-6.58695704968982E-4</v>
      </c>
      <c r="M48" s="172">
        <v>0.191030103862021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 t="str">
        <f t="shared" si="1"/>
        <v>SLP-TUM</v>
      </c>
      <c r="B49" s="2" t="str">
        <f t="shared" si="2"/>
        <v>DE_GBH01</v>
      </c>
      <c r="C49" s="164" t="str">
        <f t="shared" si="3"/>
        <v>BH1</v>
      </c>
      <c r="D49" s="158" t="s">
        <v>373</v>
      </c>
      <c r="E49" s="159">
        <v>1.477178569</v>
      </c>
      <c r="F49" s="159">
        <v>-35.08344471</v>
      </c>
      <c r="G49" s="159">
        <v>5.412342465</v>
      </c>
      <c r="H49" s="159">
        <v>0.474426408</v>
      </c>
      <c r="I49" s="161">
        <v>40.0</v>
      </c>
      <c r="J49" s="162">
        <v>0.0</v>
      </c>
      <c r="K49" s="162">
        <v>0.0</v>
      </c>
      <c r="L49" s="162">
        <v>0.0</v>
      </c>
      <c r="M49" s="163">
        <v>0.0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 t="str">
        <f t="shared" si="1"/>
        <v>SLP-TUM</v>
      </c>
      <c r="B50" s="2" t="str">
        <f t="shared" si="2"/>
        <v>DE_GBH02</v>
      </c>
      <c r="C50" s="164" t="str">
        <f t="shared" si="3"/>
        <v>BH2</v>
      </c>
      <c r="D50" s="158" t="s">
        <v>374</v>
      </c>
      <c r="E50" s="159">
        <v>1.70052794</v>
      </c>
      <c r="F50" s="159">
        <v>-35.15</v>
      </c>
      <c r="G50" s="159">
        <v>6.163273851</v>
      </c>
      <c r="H50" s="159">
        <v>0.429826085</v>
      </c>
      <c r="I50" s="161">
        <v>40.0</v>
      </c>
      <c r="J50" s="162">
        <v>0.0</v>
      </c>
      <c r="K50" s="162">
        <v>0.0</v>
      </c>
      <c r="L50" s="162">
        <v>0.0</v>
      </c>
      <c r="M50" s="163">
        <v>0.0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 t="str">
        <f t="shared" si="1"/>
        <v>SLP-TUM</v>
      </c>
      <c r="B51" s="2" t="str">
        <f t="shared" si="2"/>
        <v>DE_GBH03</v>
      </c>
      <c r="C51" s="164" t="str">
        <f t="shared" si="3"/>
        <v>BH3</v>
      </c>
      <c r="D51" s="158" t="s">
        <v>375</v>
      </c>
      <c r="E51" s="159">
        <v>2.010247173</v>
      </c>
      <c r="F51" s="159">
        <v>-35.25321235</v>
      </c>
      <c r="G51" s="159">
        <v>6.154440641</v>
      </c>
      <c r="H51" s="159">
        <v>0.329474097</v>
      </c>
      <c r="I51" s="161">
        <v>40.0</v>
      </c>
      <c r="J51" s="162">
        <v>0.0</v>
      </c>
      <c r="K51" s="162">
        <v>0.0</v>
      </c>
      <c r="L51" s="162">
        <v>0.0</v>
      </c>
      <c r="M51" s="163">
        <v>0.0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 t="str">
        <f t="shared" si="1"/>
        <v>SLP-TUM</v>
      </c>
      <c r="B52" s="2" t="str">
        <f t="shared" si="2"/>
        <v>DE_GBH04</v>
      </c>
      <c r="C52" s="164" t="str">
        <f t="shared" si="3"/>
        <v>BH4</v>
      </c>
      <c r="D52" s="158" t="s">
        <v>376</v>
      </c>
      <c r="E52" s="159">
        <v>2.459518061</v>
      </c>
      <c r="F52" s="159">
        <v>-35.25321235</v>
      </c>
      <c r="G52" s="159">
        <v>6.058700072</v>
      </c>
      <c r="H52" s="159">
        <v>0.164737049</v>
      </c>
      <c r="I52" s="161">
        <v>40.0</v>
      </c>
      <c r="J52" s="162">
        <v>0.0</v>
      </c>
      <c r="K52" s="162">
        <v>0.0</v>
      </c>
      <c r="L52" s="162">
        <v>0.0</v>
      </c>
      <c r="M52" s="163">
        <v>0.0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 t="str">
        <f t="shared" si="1"/>
        <v>SLP-TUM</v>
      </c>
      <c r="B53" s="2" t="str">
        <f t="shared" si="2"/>
        <v>DE_GBH05</v>
      </c>
      <c r="C53" s="164" t="str">
        <f t="shared" si="3"/>
        <v>BH5</v>
      </c>
      <c r="D53" s="158" t="s">
        <v>377</v>
      </c>
      <c r="E53" s="159">
        <v>2.98</v>
      </c>
      <c r="F53" s="159">
        <v>-35.8</v>
      </c>
      <c r="G53" s="159">
        <v>5.634058062</v>
      </c>
      <c r="H53" s="159">
        <v>0.0</v>
      </c>
      <c r="I53" s="161">
        <v>40.0</v>
      </c>
      <c r="J53" s="162">
        <v>0.0</v>
      </c>
      <c r="K53" s="162">
        <v>0.0</v>
      </c>
      <c r="L53" s="162">
        <v>0.0</v>
      </c>
      <c r="M53" s="163">
        <v>0.0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 t="str">
        <f t="shared" si="1"/>
        <v>SLP-FfE</v>
      </c>
      <c r="B54" s="2" t="str">
        <f t="shared" si="2"/>
        <v>DE_GBH33</v>
      </c>
      <c r="C54" s="164" t="str">
        <f t="shared" si="3"/>
        <v>HB3</v>
      </c>
      <c r="D54" s="158" t="s">
        <v>378</v>
      </c>
      <c r="E54" s="165">
        <v>0.987428301992787</v>
      </c>
      <c r="F54" s="165">
        <v>-35.25321235</v>
      </c>
      <c r="G54" s="165">
        <v>6.154440641</v>
      </c>
      <c r="H54" s="165">
        <v>0.226571574644788</v>
      </c>
      <c r="I54" s="166">
        <v>40.0</v>
      </c>
      <c r="J54" s="167">
        <v>-0.0339019728779373</v>
      </c>
      <c r="K54" s="167">
        <v>0.693823369584483</v>
      </c>
      <c r="L54" s="167">
        <v>-0.00128490078017325</v>
      </c>
      <c r="M54" s="168">
        <v>0.202973165694549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 t="str">
        <f t="shared" si="1"/>
        <v>SLP-FfE</v>
      </c>
      <c r="B55" s="2" t="str">
        <f t="shared" si="2"/>
        <v>DE_GBH34</v>
      </c>
      <c r="C55" s="164" t="str">
        <f t="shared" si="3"/>
        <v>HB4</v>
      </c>
      <c r="D55" s="158" t="s">
        <v>379</v>
      </c>
      <c r="E55" s="169">
        <v>0.987258471486126</v>
      </c>
      <c r="F55" s="169">
        <v>-35.25321235</v>
      </c>
      <c r="G55" s="169">
        <v>6.058700072</v>
      </c>
      <c r="H55" s="169">
        <v>0.0793511784792907</v>
      </c>
      <c r="I55" s="170">
        <v>40.0</v>
      </c>
      <c r="J55" s="171">
        <v>-0.0495013227495672</v>
      </c>
      <c r="K55" s="171">
        <v>0.963799861253224</v>
      </c>
      <c r="L55" s="171">
        <v>-0.00223037852710912</v>
      </c>
      <c r="M55" s="172">
        <v>0.22883982780254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 t="str">
        <f t="shared" si="1"/>
        <v>SLP-TUM</v>
      </c>
      <c r="B56" s="2" t="str">
        <f t="shared" si="2"/>
        <v>DE_GWA01</v>
      </c>
      <c r="C56" s="164" t="str">
        <f t="shared" si="3"/>
        <v>WA1</v>
      </c>
      <c r="D56" s="158" t="s">
        <v>380</v>
      </c>
      <c r="E56" s="159">
        <v>0.4</v>
      </c>
      <c r="F56" s="159">
        <v>-40.51494818</v>
      </c>
      <c r="G56" s="159">
        <v>2.874795695</v>
      </c>
      <c r="H56" s="159">
        <v>0.935107584</v>
      </c>
      <c r="I56" s="161">
        <v>40.0</v>
      </c>
      <c r="J56" s="162">
        <v>0.0</v>
      </c>
      <c r="K56" s="162">
        <v>0.0</v>
      </c>
      <c r="L56" s="162">
        <v>0.0</v>
      </c>
      <c r="M56" s="163">
        <v>0.0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 t="str">
        <f t="shared" si="1"/>
        <v>SLP-TUM</v>
      </c>
      <c r="B57" s="2" t="str">
        <f t="shared" si="2"/>
        <v>DE_GWA02</v>
      </c>
      <c r="C57" s="164" t="str">
        <f t="shared" si="3"/>
        <v>WA2</v>
      </c>
      <c r="D57" s="158" t="s">
        <v>381</v>
      </c>
      <c r="E57" s="159">
        <v>0.616622893</v>
      </c>
      <c r="F57" s="159">
        <v>-38.4</v>
      </c>
      <c r="G57" s="159">
        <v>3.870535189</v>
      </c>
      <c r="H57" s="159">
        <v>0.870025031</v>
      </c>
      <c r="I57" s="161">
        <v>40.0</v>
      </c>
      <c r="J57" s="162">
        <v>0.0</v>
      </c>
      <c r="K57" s="162">
        <v>0.0</v>
      </c>
      <c r="L57" s="162">
        <v>0.0</v>
      </c>
      <c r="M57" s="163">
        <v>0.0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 t="str">
        <f t="shared" si="1"/>
        <v>SLP-TUM</v>
      </c>
      <c r="B58" s="2" t="str">
        <f t="shared" si="2"/>
        <v>DE_GWA03</v>
      </c>
      <c r="C58" s="164" t="str">
        <f t="shared" si="3"/>
        <v>WA3</v>
      </c>
      <c r="D58" s="158" t="s">
        <v>382</v>
      </c>
      <c r="E58" s="159">
        <v>0.765729012</v>
      </c>
      <c r="F58" s="159">
        <v>-36.02379115</v>
      </c>
      <c r="G58" s="159">
        <v>4.866274683</v>
      </c>
      <c r="H58" s="159">
        <v>0.804942478</v>
      </c>
      <c r="I58" s="161">
        <v>40.0</v>
      </c>
      <c r="J58" s="162">
        <v>0.0</v>
      </c>
      <c r="K58" s="162">
        <v>0.0</v>
      </c>
      <c r="L58" s="162">
        <v>0.0</v>
      </c>
      <c r="M58" s="163">
        <v>0.0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 t="str">
        <f t="shared" si="1"/>
        <v>SLP-TUM</v>
      </c>
      <c r="B59" s="2" t="str">
        <f t="shared" si="2"/>
        <v>DE_GWA04</v>
      </c>
      <c r="C59" s="164" t="str">
        <f t="shared" si="3"/>
        <v>WA4</v>
      </c>
      <c r="D59" s="158" t="s">
        <v>383</v>
      </c>
      <c r="E59" s="159">
        <v>1.053587472</v>
      </c>
      <c r="F59" s="159">
        <v>-35.3</v>
      </c>
      <c r="G59" s="159">
        <v>4.866274683</v>
      </c>
      <c r="H59" s="159">
        <v>0.681104234</v>
      </c>
      <c r="I59" s="161">
        <v>40.0</v>
      </c>
      <c r="J59" s="162">
        <v>0.0</v>
      </c>
      <c r="K59" s="162">
        <v>0.0</v>
      </c>
      <c r="L59" s="162">
        <v>0.0</v>
      </c>
      <c r="M59" s="163">
        <v>0.0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 t="str">
        <f t="shared" si="1"/>
        <v>SLP-TUM</v>
      </c>
      <c r="B60" s="2" t="str">
        <f t="shared" si="2"/>
        <v>DE_GWA05</v>
      </c>
      <c r="C60" s="164" t="str">
        <f t="shared" si="3"/>
        <v>WA5</v>
      </c>
      <c r="D60" s="158" t="s">
        <v>384</v>
      </c>
      <c r="E60" s="159">
        <v>1.276885373</v>
      </c>
      <c r="F60" s="159">
        <v>-34.34243707</v>
      </c>
      <c r="G60" s="159">
        <v>5.451882242</v>
      </c>
      <c r="H60" s="159">
        <v>0.55726599</v>
      </c>
      <c r="I60" s="161">
        <v>40.0</v>
      </c>
      <c r="J60" s="162">
        <v>0.0</v>
      </c>
      <c r="K60" s="162">
        <v>0.0</v>
      </c>
      <c r="L60" s="162">
        <v>0.0</v>
      </c>
      <c r="M60" s="163">
        <v>0.0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 t="str">
        <f t="shared" si="1"/>
        <v>SLP-FfE</v>
      </c>
      <c r="B61" s="2" t="str">
        <f t="shared" si="2"/>
        <v>DE_GWA33</v>
      </c>
      <c r="C61" s="164" t="str">
        <f t="shared" si="3"/>
        <v>AW3</v>
      </c>
      <c r="D61" s="158" t="s">
        <v>385</v>
      </c>
      <c r="E61" s="165">
        <v>0.333783832123808</v>
      </c>
      <c r="F61" s="165">
        <v>-36.02379115</v>
      </c>
      <c r="G61" s="165">
        <v>4.866274683</v>
      </c>
      <c r="H61" s="165">
        <v>0.491227957971774</v>
      </c>
      <c r="I61" s="166">
        <v>40.0</v>
      </c>
      <c r="J61" s="167">
        <v>-0.0092263492839078</v>
      </c>
      <c r="K61" s="167">
        <v>0.45957571089625</v>
      </c>
      <c r="L61" s="167">
        <v>-9.67642449895133E-4</v>
      </c>
      <c r="M61" s="168">
        <v>0.396429075178636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 t="str">
        <f t="shared" si="1"/>
        <v>SLP-FfE</v>
      </c>
      <c r="B62" s="2" t="str">
        <f t="shared" si="2"/>
        <v>DE_GWA34</v>
      </c>
      <c r="C62" s="164" t="str">
        <f t="shared" si="3"/>
        <v>AW4</v>
      </c>
      <c r="D62" s="158" t="s">
        <v>386</v>
      </c>
      <c r="E62" s="169">
        <v>0.392533873806349</v>
      </c>
      <c r="F62" s="169">
        <v>-35.3</v>
      </c>
      <c r="G62" s="169">
        <v>4.866274683</v>
      </c>
      <c r="H62" s="169">
        <v>0.304509866196958</v>
      </c>
      <c r="I62" s="170">
        <v>40.0</v>
      </c>
      <c r="J62" s="171">
        <v>-0.0167993072626435</v>
      </c>
      <c r="K62" s="171">
        <v>0.671088891734221</v>
      </c>
      <c r="L62" s="171">
        <v>-0.00203008235945165</v>
      </c>
      <c r="M62" s="172">
        <v>0.561462342896087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 t="str">
        <f t="shared" si="1"/>
        <v>SLP-TUM</v>
      </c>
      <c r="B63" s="2" t="str">
        <f t="shared" si="2"/>
        <v>DE_GGB01</v>
      </c>
      <c r="C63" s="164" t="str">
        <f t="shared" si="3"/>
        <v>GB1</v>
      </c>
      <c r="D63" s="158" t="s">
        <v>387</v>
      </c>
      <c r="E63" s="159">
        <v>3.176194476</v>
      </c>
      <c r="F63" s="159">
        <v>-40.83666086</v>
      </c>
      <c r="G63" s="159">
        <v>3.678589174</v>
      </c>
      <c r="H63" s="159">
        <v>0.150215576</v>
      </c>
      <c r="I63" s="161">
        <v>40.0</v>
      </c>
      <c r="J63" s="162">
        <v>0.0</v>
      </c>
      <c r="K63" s="162">
        <v>0.0</v>
      </c>
      <c r="L63" s="162">
        <v>0.0</v>
      </c>
      <c r="M63" s="163">
        <v>0.0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 t="str">
        <f t="shared" si="1"/>
        <v>SLP-TUM</v>
      </c>
      <c r="B64" s="2" t="str">
        <f t="shared" si="2"/>
        <v>DE_GGB02</v>
      </c>
      <c r="C64" s="164" t="str">
        <f t="shared" si="3"/>
        <v>GB2</v>
      </c>
      <c r="D64" s="158" t="s">
        <v>388</v>
      </c>
      <c r="E64" s="159">
        <v>3.390464506</v>
      </c>
      <c r="F64" s="159">
        <v>-39.28752164</v>
      </c>
      <c r="G64" s="159">
        <v>4.490574046</v>
      </c>
      <c r="H64" s="159">
        <v>0.083478317</v>
      </c>
      <c r="I64" s="161">
        <v>40.0</v>
      </c>
      <c r="J64" s="162">
        <v>0.0</v>
      </c>
      <c r="K64" s="162">
        <v>0.0</v>
      </c>
      <c r="L64" s="162">
        <v>0.0</v>
      </c>
      <c r="M64" s="163">
        <v>0.0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 t="str">
        <f t="shared" si="1"/>
        <v>SLP-TUM</v>
      </c>
      <c r="B65" s="2" t="str">
        <f t="shared" si="2"/>
        <v>DE_GGB03</v>
      </c>
      <c r="C65" s="164" t="str">
        <f t="shared" si="3"/>
        <v>GB3</v>
      </c>
      <c r="D65" s="158" t="s">
        <v>389</v>
      </c>
      <c r="E65" s="159">
        <v>3.257274213</v>
      </c>
      <c r="F65" s="159">
        <v>-37.5</v>
      </c>
      <c r="G65" s="159">
        <v>6.346214795</v>
      </c>
      <c r="H65" s="159">
        <v>0.08662265</v>
      </c>
      <c r="I65" s="161">
        <v>40.0</v>
      </c>
      <c r="J65" s="162">
        <v>0.0</v>
      </c>
      <c r="K65" s="162">
        <v>0.0</v>
      </c>
      <c r="L65" s="162">
        <v>0.0</v>
      </c>
      <c r="M65" s="163">
        <v>0.0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 t="str">
        <f t="shared" si="1"/>
        <v>SLP-TUM</v>
      </c>
      <c r="B66" s="2" t="str">
        <f t="shared" si="2"/>
        <v>DE_GGB04</v>
      </c>
      <c r="C66" s="164" t="str">
        <f t="shared" si="3"/>
        <v>GB4</v>
      </c>
      <c r="D66" s="158" t="s">
        <v>390</v>
      </c>
      <c r="E66" s="159">
        <v>3.601773562</v>
      </c>
      <c r="F66" s="159">
        <v>-37.88253684</v>
      </c>
      <c r="G66" s="159">
        <v>6.983607029</v>
      </c>
      <c r="H66" s="159">
        <v>0.054826186</v>
      </c>
      <c r="I66" s="161">
        <v>40.0</v>
      </c>
      <c r="J66" s="162">
        <v>0.0</v>
      </c>
      <c r="K66" s="162">
        <v>0.0</v>
      </c>
      <c r="L66" s="162">
        <v>0.0</v>
      </c>
      <c r="M66" s="163">
        <v>0.0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 t="str">
        <f t="shared" si="1"/>
        <v>SLP-TUM</v>
      </c>
      <c r="B67" s="2" t="str">
        <f t="shared" si="2"/>
        <v>DE_GGB05</v>
      </c>
      <c r="C67" s="164" t="str">
        <f t="shared" si="3"/>
        <v>GB5</v>
      </c>
      <c r="D67" s="158" t="s">
        <v>391</v>
      </c>
      <c r="E67" s="159">
        <v>3.932053248</v>
      </c>
      <c r="F67" s="159">
        <v>-38.14332482</v>
      </c>
      <c r="G67" s="159">
        <v>7.618587098</v>
      </c>
      <c r="H67" s="159">
        <v>0.023029723</v>
      </c>
      <c r="I67" s="161">
        <v>40.0</v>
      </c>
      <c r="J67" s="162">
        <v>0.0</v>
      </c>
      <c r="K67" s="162">
        <v>0.0</v>
      </c>
      <c r="L67" s="162">
        <v>0.0</v>
      </c>
      <c r="M67" s="163">
        <v>0.0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 t="str">
        <f t="shared" si="1"/>
        <v>SLP-FfE</v>
      </c>
      <c r="B68" s="2" t="str">
        <f t="shared" si="2"/>
        <v>DE_GGB33</v>
      </c>
      <c r="C68" s="164" t="str">
        <f t="shared" si="3"/>
        <v>BG3</v>
      </c>
      <c r="D68" s="158" t="s">
        <v>392</v>
      </c>
      <c r="E68" s="165">
        <v>1.82137779524266</v>
      </c>
      <c r="F68" s="165">
        <v>-37.5</v>
      </c>
      <c r="G68" s="165">
        <v>6.346214795</v>
      </c>
      <c r="H68" s="165">
        <v>0.0678117914984112</v>
      </c>
      <c r="I68" s="166">
        <v>40.0</v>
      </c>
      <c r="J68" s="167">
        <v>-0.0607665689685263</v>
      </c>
      <c r="K68" s="167">
        <v>0.930815856582958</v>
      </c>
      <c r="L68" s="167">
        <v>-0.00139668882761774</v>
      </c>
      <c r="M68" s="168">
        <v>0.0850398799492811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 t="str">
        <f t="shared" si="1"/>
        <v>SLP-FfE</v>
      </c>
      <c r="B69" s="2" t="str">
        <f t="shared" si="2"/>
        <v>DE_GGB34</v>
      </c>
      <c r="C69" s="164" t="str">
        <f t="shared" si="3"/>
        <v>BG4</v>
      </c>
      <c r="D69" s="158" t="s">
        <v>393</v>
      </c>
      <c r="E69" s="169">
        <v>1.62668116109167</v>
      </c>
      <c r="F69" s="169">
        <v>-37.88253684</v>
      </c>
      <c r="G69" s="169">
        <v>6.983607029</v>
      </c>
      <c r="H69" s="169">
        <v>0.0297136027122766</v>
      </c>
      <c r="I69" s="170">
        <v>40.0</v>
      </c>
      <c r="J69" s="171">
        <v>-0.0854332892007443</v>
      </c>
      <c r="K69" s="171">
        <v>1.2709629183123</v>
      </c>
      <c r="L69" s="171">
        <v>-0.00113191923363135</v>
      </c>
      <c r="M69" s="172">
        <v>0.0928123931807869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 t="str">
        <f t="shared" si="1"/>
        <v>SLP-TUM</v>
      </c>
      <c r="B70" s="2" t="str">
        <f t="shared" si="2"/>
        <v>DE_GBA01</v>
      </c>
      <c r="C70" s="164" t="str">
        <f t="shared" si="3"/>
        <v>BA1</v>
      </c>
      <c r="D70" s="158" t="s">
        <v>394</v>
      </c>
      <c r="E70" s="159">
        <v>0.15</v>
      </c>
      <c r="F70" s="159">
        <v>-36.0</v>
      </c>
      <c r="G70" s="159">
        <v>2.0</v>
      </c>
      <c r="H70" s="159">
        <v>1.0</v>
      </c>
      <c r="I70" s="161">
        <v>40.0</v>
      </c>
      <c r="J70" s="162">
        <v>0.0</v>
      </c>
      <c r="K70" s="162">
        <v>0.0</v>
      </c>
      <c r="L70" s="162">
        <v>0.0</v>
      </c>
      <c r="M70" s="163">
        <v>0.0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 t="str">
        <f t="shared" si="1"/>
        <v>SLP-TUM</v>
      </c>
      <c r="B71" s="2" t="str">
        <f t="shared" si="2"/>
        <v>DE_GBA02</v>
      </c>
      <c r="C71" s="164" t="str">
        <f t="shared" si="3"/>
        <v>BA2</v>
      </c>
      <c r="D71" s="158" t="s">
        <v>395</v>
      </c>
      <c r="E71" s="159">
        <v>0.387919104</v>
      </c>
      <c r="F71" s="159">
        <v>-35.5</v>
      </c>
      <c r="G71" s="159">
        <v>4.0</v>
      </c>
      <c r="H71" s="159">
        <v>0.905481543</v>
      </c>
      <c r="I71" s="161">
        <v>40.0</v>
      </c>
      <c r="J71" s="162">
        <v>0.0</v>
      </c>
      <c r="K71" s="162">
        <v>0.0</v>
      </c>
      <c r="L71" s="162">
        <v>0.0</v>
      </c>
      <c r="M71" s="163">
        <v>0.0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 t="str">
        <f t="shared" si="1"/>
        <v>SLP-TUM</v>
      </c>
      <c r="B72" s="2" t="str">
        <f t="shared" si="2"/>
        <v>DE_GBA03</v>
      </c>
      <c r="C72" s="164" t="str">
        <f t="shared" si="3"/>
        <v>BA3</v>
      </c>
      <c r="D72" s="158" t="s">
        <v>396</v>
      </c>
      <c r="E72" s="159">
        <v>0.626196216</v>
      </c>
      <c r="F72" s="159">
        <v>-33.0</v>
      </c>
      <c r="G72" s="159">
        <v>5.72123025</v>
      </c>
      <c r="H72" s="159">
        <v>0.78556546</v>
      </c>
      <c r="I72" s="161">
        <v>40.0</v>
      </c>
      <c r="J72" s="162">
        <v>0.0</v>
      </c>
      <c r="K72" s="162">
        <v>0.0</v>
      </c>
      <c r="L72" s="162">
        <v>0.0</v>
      </c>
      <c r="M72" s="163">
        <v>0.0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 t="str">
        <f t="shared" si="1"/>
        <v>SLP-TUM</v>
      </c>
      <c r="B73" s="2" t="str">
        <f t="shared" si="2"/>
        <v>DE_GBA04</v>
      </c>
      <c r="C73" s="164" t="str">
        <f t="shared" si="3"/>
        <v>BA4</v>
      </c>
      <c r="D73" s="158" t="s">
        <v>397</v>
      </c>
      <c r="E73" s="159">
        <v>0.931588901</v>
      </c>
      <c r="F73" s="159">
        <v>-33.35</v>
      </c>
      <c r="G73" s="159">
        <v>5.72123025</v>
      </c>
      <c r="H73" s="159">
        <v>0.665649377</v>
      </c>
      <c r="I73" s="161">
        <v>40.0</v>
      </c>
      <c r="J73" s="162">
        <v>0.0</v>
      </c>
      <c r="K73" s="162">
        <v>0.0</v>
      </c>
      <c r="L73" s="162">
        <v>0.0</v>
      </c>
      <c r="M73" s="163">
        <v>0.0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 t="str">
        <f t="shared" si="1"/>
        <v>SLP-TUM</v>
      </c>
      <c r="B74" s="2" t="str">
        <f t="shared" si="2"/>
        <v>DE_GBA05</v>
      </c>
      <c r="C74" s="164" t="str">
        <f t="shared" si="3"/>
        <v>BA5</v>
      </c>
      <c r="D74" s="158" t="s">
        <v>398</v>
      </c>
      <c r="E74" s="159">
        <v>1.27795673</v>
      </c>
      <c r="F74" s="159">
        <v>-34.517392</v>
      </c>
      <c r="G74" s="159">
        <v>5.72123025</v>
      </c>
      <c r="H74" s="159">
        <v>0.545733294</v>
      </c>
      <c r="I74" s="161">
        <v>40.0</v>
      </c>
      <c r="J74" s="162">
        <v>0.0</v>
      </c>
      <c r="K74" s="162">
        <v>0.0</v>
      </c>
      <c r="L74" s="162">
        <v>0.0</v>
      </c>
      <c r="M74" s="163">
        <v>0.0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 t="str">
        <f t="shared" si="1"/>
        <v>SLP-FfE</v>
      </c>
      <c r="B75" s="2" t="str">
        <f t="shared" si="2"/>
        <v>DE_GBA33</v>
      </c>
      <c r="C75" s="164" t="str">
        <f t="shared" si="3"/>
        <v>AB3</v>
      </c>
      <c r="D75" s="158" t="s">
        <v>399</v>
      </c>
      <c r="E75" s="165">
        <v>0.277008711731108</v>
      </c>
      <c r="F75" s="165">
        <v>-33.0</v>
      </c>
      <c r="G75" s="165">
        <v>5.72123025</v>
      </c>
      <c r="H75" s="165">
        <v>0.4865118291885</v>
      </c>
      <c r="I75" s="166">
        <v>40.0</v>
      </c>
      <c r="J75" s="167">
        <v>-0.00948491309440127</v>
      </c>
      <c r="K75" s="167">
        <v>0.463023693687715</v>
      </c>
      <c r="L75" s="167">
        <v>-7.13418600565782E-4</v>
      </c>
      <c r="M75" s="168">
        <v>0.386744669887959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 t="str">
        <f t="shared" si="1"/>
        <v>SLP-FfE</v>
      </c>
      <c r="B76" s="2" t="str">
        <f t="shared" si="2"/>
        <v>DE_GBA34</v>
      </c>
      <c r="C76" s="164" t="str">
        <f t="shared" si="3"/>
        <v>AB4</v>
      </c>
      <c r="D76" s="158" t="s">
        <v>400</v>
      </c>
      <c r="E76" s="169">
        <v>0.353764015077942</v>
      </c>
      <c r="F76" s="169">
        <v>-33.35</v>
      </c>
      <c r="G76" s="169">
        <v>5.72123025</v>
      </c>
      <c r="H76" s="169">
        <v>0.30333053043746</v>
      </c>
      <c r="I76" s="170">
        <v>40.0</v>
      </c>
      <c r="J76" s="171">
        <v>-0.0177463478688756</v>
      </c>
      <c r="K76" s="171">
        <v>0.682569912168636</v>
      </c>
      <c r="L76" s="171">
        <v>-0.00139117928414567</v>
      </c>
      <c r="M76" s="172">
        <v>0.543462385684501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 t="str">
        <f t="shared" si="1"/>
        <v>SLP-TUM</v>
      </c>
      <c r="B77" s="2" t="str">
        <f t="shared" si="2"/>
        <v>DE_GPD01</v>
      </c>
      <c r="C77" s="164" t="str">
        <f t="shared" si="3"/>
        <v>PD1</v>
      </c>
      <c r="D77" s="158" t="s">
        <v>401</v>
      </c>
      <c r="E77" s="159">
        <v>1.489402246</v>
      </c>
      <c r="F77" s="159">
        <v>-32.42526775</v>
      </c>
      <c r="G77" s="159">
        <v>8.173261208</v>
      </c>
      <c r="H77" s="159">
        <v>0.390598736</v>
      </c>
      <c r="I77" s="161">
        <v>40.0</v>
      </c>
      <c r="J77" s="162">
        <v>0.0</v>
      </c>
      <c r="K77" s="162">
        <v>0.0</v>
      </c>
      <c r="L77" s="162">
        <v>0.0</v>
      </c>
      <c r="M77" s="163">
        <v>0.0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 t="str">
        <f t="shared" si="1"/>
        <v>SLP-TUM</v>
      </c>
      <c r="B78" s="2" t="str">
        <f t="shared" si="2"/>
        <v>DE_GPD02</v>
      </c>
      <c r="C78" s="164" t="str">
        <f t="shared" si="3"/>
        <v>PD2</v>
      </c>
      <c r="D78" s="158" t="s">
        <v>402</v>
      </c>
      <c r="E78" s="159">
        <v>2.578417254</v>
      </c>
      <c r="F78" s="159">
        <v>-34.7321261</v>
      </c>
      <c r="G78" s="159">
        <v>6.480503514</v>
      </c>
      <c r="H78" s="159">
        <v>0.140772912</v>
      </c>
      <c r="I78" s="161">
        <v>40.0</v>
      </c>
      <c r="J78" s="162">
        <v>0.0</v>
      </c>
      <c r="K78" s="162">
        <v>0.0</v>
      </c>
      <c r="L78" s="162">
        <v>0.0</v>
      </c>
      <c r="M78" s="163">
        <v>0.0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 t="str">
        <f t="shared" si="1"/>
        <v>SLP-TUM</v>
      </c>
      <c r="B79" s="2" t="str">
        <f t="shared" si="2"/>
        <v>DE_GPD03</v>
      </c>
      <c r="C79" s="164" t="str">
        <f t="shared" si="3"/>
        <v>PD3</v>
      </c>
      <c r="D79" s="158" t="s">
        <v>403</v>
      </c>
      <c r="E79" s="159">
        <v>3.2</v>
      </c>
      <c r="F79" s="159">
        <v>-35.8</v>
      </c>
      <c r="G79" s="159">
        <v>8.4</v>
      </c>
      <c r="H79" s="159">
        <v>0.093848608</v>
      </c>
      <c r="I79" s="161">
        <v>40.0</v>
      </c>
      <c r="J79" s="162">
        <v>0.0</v>
      </c>
      <c r="K79" s="162">
        <v>0.0</v>
      </c>
      <c r="L79" s="162">
        <v>0.0</v>
      </c>
      <c r="M79" s="163">
        <v>0.0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 t="str">
        <f t="shared" si="1"/>
        <v>SLP-TUM</v>
      </c>
      <c r="B80" s="2" t="str">
        <f t="shared" si="2"/>
        <v>DE_GPD04</v>
      </c>
      <c r="C80" s="164" t="str">
        <f t="shared" si="3"/>
        <v>PD4</v>
      </c>
      <c r="D80" s="158" t="s">
        <v>404</v>
      </c>
      <c r="E80" s="159">
        <v>3.85</v>
      </c>
      <c r="F80" s="159">
        <v>-37.0</v>
      </c>
      <c r="G80" s="159">
        <v>10.2405021</v>
      </c>
      <c r="H80" s="159">
        <v>0.046924304</v>
      </c>
      <c r="I80" s="161">
        <v>40.0</v>
      </c>
      <c r="J80" s="162">
        <v>0.0</v>
      </c>
      <c r="K80" s="162">
        <v>0.0</v>
      </c>
      <c r="L80" s="162">
        <v>0.0</v>
      </c>
      <c r="M80" s="163">
        <v>0.0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 t="str">
        <f t="shared" si="1"/>
        <v>SLP-TUM</v>
      </c>
      <c r="B81" s="2" t="str">
        <f t="shared" si="2"/>
        <v>DE_GPD05</v>
      </c>
      <c r="C81" s="164" t="str">
        <f t="shared" si="3"/>
        <v>PD5</v>
      </c>
      <c r="D81" s="158" t="s">
        <v>405</v>
      </c>
      <c r="E81" s="159">
        <v>4.746281392</v>
      </c>
      <c r="F81" s="159">
        <v>-38.75042939</v>
      </c>
      <c r="G81" s="159">
        <v>10.27533341</v>
      </c>
      <c r="H81" s="159">
        <v>0.0</v>
      </c>
      <c r="I81" s="161">
        <v>40.0</v>
      </c>
      <c r="J81" s="162">
        <v>0.0</v>
      </c>
      <c r="K81" s="162">
        <v>0.0</v>
      </c>
      <c r="L81" s="162">
        <v>0.0</v>
      </c>
      <c r="M81" s="163">
        <v>0.0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 t="str">
        <f t="shared" si="1"/>
        <v>SLP-FfE</v>
      </c>
      <c r="B82" s="2" t="str">
        <f t="shared" si="2"/>
        <v>DE_GPD33</v>
      </c>
      <c r="C82" s="164" t="str">
        <f t="shared" si="3"/>
        <v>DP3</v>
      </c>
      <c r="D82" s="158" t="s">
        <v>406</v>
      </c>
      <c r="E82" s="165">
        <v>1.71107392562331</v>
      </c>
      <c r="F82" s="165">
        <v>-35.8</v>
      </c>
      <c r="G82" s="165">
        <v>8.4</v>
      </c>
      <c r="H82" s="165">
        <v>0.0702545839208687</v>
      </c>
      <c r="I82" s="166">
        <v>40.0</v>
      </c>
      <c r="J82" s="167">
        <v>-0.0745381134111297</v>
      </c>
      <c r="K82" s="167">
        <v>1.04630053886108</v>
      </c>
      <c r="L82" s="167">
        <v>-3.67207932817838E-4</v>
      </c>
      <c r="M82" s="168">
        <v>0.0621882262236128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 t="str">
        <f t="shared" si="1"/>
        <v>SLP-FfE</v>
      </c>
      <c r="B83" s="2" t="str">
        <f t="shared" si="2"/>
        <v>DE_GPD34</v>
      </c>
      <c r="C83" s="164" t="str">
        <f t="shared" si="3"/>
        <v>DP4</v>
      </c>
      <c r="D83" s="158" t="s">
        <v>407</v>
      </c>
      <c r="E83" s="169">
        <v>1.88346094379506</v>
      </c>
      <c r="F83" s="169">
        <v>-37.0</v>
      </c>
      <c r="G83" s="169">
        <v>10.2405021</v>
      </c>
      <c r="H83" s="169">
        <v>0.0275470422541609</v>
      </c>
      <c r="I83" s="170">
        <v>40.0</v>
      </c>
      <c r="J83" s="171">
        <v>-0.125309974791607</v>
      </c>
      <c r="K83" s="171">
        <v>1.62759988176077</v>
      </c>
      <c r="L83" s="171">
        <v>-1.10508201486912E-4</v>
      </c>
      <c r="M83" s="172">
        <v>0.0635119413506926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 t="str">
        <f t="shared" si="1"/>
        <v>SLP-TUM</v>
      </c>
      <c r="B84" s="2" t="str">
        <f t="shared" si="2"/>
        <v>DE_GMF01</v>
      </c>
      <c r="C84" s="164" t="str">
        <f t="shared" si="3"/>
        <v>MF1</v>
      </c>
      <c r="D84" s="158" t="s">
        <v>408</v>
      </c>
      <c r="E84" s="159">
        <v>2.116353087</v>
      </c>
      <c r="F84" s="159">
        <v>-34.26286231</v>
      </c>
      <c r="G84" s="159">
        <v>5.176387424</v>
      </c>
      <c r="H84" s="159">
        <v>0.160694541</v>
      </c>
      <c r="I84" s="161">
        <v>40.0</v>
      </c>
      <c r="J84" s="162">
        <v>0.0</v>
      </c>
      <c r="K84" s="162">
        <v>0.0</v>
      </c>
      <c r="L84" s="162">
        <v>0.0</v>
      </c>
      <c r="M84" s="163">
        <v>0.0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 t="str">
        <f t="shared" si="1"/>
        <v>SLP-TUM</v>
      </c>
      <c r="B85" s="2" t="str">
        <f t="shared" si="2"/>
        <v>DE_GMF02</v>
      </c>
      <c r="C85" s="164" t="str">
        <f t="shared" si="3"/>
        <v>MF2</v>
      </c>
      <c r="D85" s="158" t="s">
        <v>409</v>
      </c>
      <c r="E85" s="159">
        <v>2.248633329</v>
      </c>
      <c r="F85" s="159">
        <v>-34.54284307</v>
      </c>
      <c r="G85" s="159">
        <v>5.554524484</v>
      </c>
      <c r="H85" s="159">
        <v>0.140821963</v>
      </c>
      <c r="I85" s="161">
        <v>40.0</v>
      </c>
      <c r="J85" s="162">
        <v>0.0</v>
      </c>
      <c r="K85" s="162">
        <v>0.0</v>
      </c>
      <c r="L85" s="162">
        <v>0.0</v>
      </c>
      <c r="M85" s="163">
        <v>0.0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 t="str">
        <f t="shared" si="1"/>
        <v>SLP-TUM</v>
      </c>
      <c r="B86" s="2" t="str">
        <f t="shared" si="2"/>
        <v>DE_GMF03</v>
      </c>
      <c r="C86" s="164" t="str">
        <f t="shared" si="3"/>
        <v>MF3</v>
      </c>
      <c r="D86" s="158" t="s">
        <v>410</v>
      </c>
      <c r="E86" s="159">
        <v>2.387761791</v>
      </c>
      <c r="F86" s="159">
        <v>-34.72136051</v>
      </c>
      <c r="G86" s="159">
        <v>5.816430402</v>
      </c>
      <c r="H86" s="159">
        <v>0.120819368</v>
      </c>
      <c r="I86" s="161">
        <v>40.0</v>
      </c>
      <c r="J86" s="162">
        <v>0.0</v>
      </c>
      <c r="K86" s="162">
        <v>0.0</v>
      </c>
      <c r="L86" s="162">
        <v>0.0</v>
      </c>
      <c r="M86" s="163">
        <v>0.0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 t="str">
        <f t="shared" si="1"/>
        <v>SLP-TUM</v>
      </c>
      <c r="B87" s="2" t="str">
        <f t="shared" si="2"/>
        <v>DE_GMF04</v>
      </c>
      <c r="C87" s="164" t="str">
        <f t="shared" si="3"/>
        <v>MF4</v>
      </c>
      <c r="D87" s="158" t="s">
        <v>411</v>
      </c>
      <c r="E87" s="159">
        <v>2.518777519</v>
      </c>
      <c r="F87" s="159">
        <v>-35.03337542</v>
      </c>
      <c r="G87" s="159">
        <v>6.224063396</v>
      </c>
      <c r="H87" s="159">
        <v>0.101078172</v>
      </c>
      <c r="I87" s="161">
        <v>40.0</v>
      </c>
      <c r="J87" s="162">
        <v>0.0</v>
      </c>
      <c r="K87" s="162">
        <v>0.0</v>
      </c>
      <c r="L87" s="162">
        <v>0.0</v>
      </c>
      <c r="M87" s="163">
        <v>0.0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 t="str">
        <f t="shared" si="1"/>
        <v>SLP-TUM</v>
      </c>
      <c r="B88" s="2" t="str">
        <f t="shared" si="2"/>
        <v>DE_GMF05</v>
      </c>
      <c r="C88" s="164" t="str">
        <f t="shared" si="3"/>
        <v>MF5</v>
      </c>
      <c r="D88" s="158" t="s">
        <v>412</v>
      </c>
      <c r="E88" s="159">
        <v>2.656440592</v>
      </c>
      <c r="F88" s="159">
        <v>-35.25169267</v>
      </c>
      <c r="G88" s="159">
        <v>6.518265862</v>
      </c>
      <c r="H88" s="159">
        <v>0.081205866</v>
      </c>
      <c r="I88" s="161">
        <v>40.0</v>
      </c>
      <c r="J88" s="162">
        <v>0.0</v>
      </c>
      <c r="K88" s="162">
        <v>0.0</v>
      </c>
      <c r="L88" s="162">
        <v>0.0</v>
      </c>
      <c r="M88" s="163">
        <v>0.0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 t="str">
        <f t="shared" si="1"/>
        <v>SLP-FfE</v>
      </c>
      <c r="B89" s="2" t="str">
        <f t="shared" si="2"/>
        <v>DE_GMF33</v>
      </c>
      <c r="C89" s="164" t="str">
        <f t="shared" si="3"/>
        <v>FM3</v>
      </c>
      <c r="D89" s="158" t="s">
        <v>413</v>
      </c>
      <c r="E89" s="165">
        <v>1.23286546541232</v>
      </c>
      <c r="F89" s="165">
        <v>-34.72136051</v>
      </c>
      <c r="G89" s="165">
        <v>5.816430402</v>
      </c>
      <c r="H89" s="165">
        <v>0.0873351930206002</v>
      </c>
      <c r="I89" s="166">
        <v>40.0</v>
      </c>
      <c r="J89" s="167">
        <v>-0.0409283994003907</v>
      </c>
      <c r="K89" s="167">
        <v>0.767292039450741</v>
      </c>
      <c r="L89" s="167">
        <v>-0.00223202741619469</v>
      </c>
      <c r="M89" s="168">
        <v>0.119920720218609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 t="str">
        <f t="shared" si="1"/>
        <v>SLP-FfE</v>
      </c>
      <c r="B90" s="2" t="str">
        <f t="shared" si="2"/>
        <v>DE_GMF34</v>
      </c>
      <c r="C90" s="164" t="str">
        <f t="shared" si="3"/>
        <v>FM4</v>
      </c>
      <c r="D90" s="158" t="s">
        <v>414</v>
      </c>
      <c r="E90" s="169">
        <v>1.04435376805832</v>
      </c>
      <c r="F90" s="169">
        <v>-35.03337542</v>
      </c>
      <c r="G90" s="169">
        <v>6.224063396</v>
      </c>
      <c r="H90" s="169">
        <v>0.0502917160409897</v>
      </c>
      <c r="I90" s="170">
        <v>40.0</v>
      </c>
      <c r="J90" s="171">
        <v>-0.0535830222357689</v>
      </c>
      <c r="K90" s="171">
        <v>0.999590090399734</v>
      </c>
      <c r="L90" s="171">
        <v>-0.00217584483209612</v>
      </c>
      <c r="M90" s="172">
        <v>0.163329881177145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 t="str">
        <f t="shared" si="1"/>
        <v>SLP-TUM</v>
      </c>
      <c r="B91" s="2" t="str">
        <f t="shared" si="2"/>
        <v>DE_GHD03</v>
      </c>
      <c r="C91" s="164" t="str">
        <f t="shared" si="3"/>
        <v>HD3</v>
      </c>
      <c r="D91" s="158" t="s">
        <v>415</v>
      </c>
      <c r="E91" s="159">
        <v>2.579251014</v>
      </c>
      <c r="F91" s="159">
        <v>-35.6816144</v>
      </c>
      <c r="G91" s="159">
        <v>6.685797612</v>
      </c>
      <c r="H91" s="159">
        <v>0.199554099</v>
      </c>
      <c r="I91" s="161">
        <v>40.0</v>
      </c>
      <c r="J91" s="162">
        <v>0.0</v>
      </c>
      <c r="K91" s="162">
        <v>0.0</v>
      </c>
      <c r="L91" s="162">
        <v>0.0</v>
      </c>
      <c r="M91" s="163">
        <v>0.0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 t="str">
        <f t="shared" si="1"/>
        <v>SLP-TUM</v>
      </c>
      <c r="B92" s="2" t="str">
        <f t="shared" si="2"/>
        <v>DE_GHD04</v>
      </c>
      <c r="C92" s="164" t="str">
        <f t="shared" si="3"/>
        <v>HD4</v>
      </c>
      <c r="D92" s="158" t="s">
        <v>416</v>
      </c>
      <c r="E92" s="159">
        <v>3.008434556</v>
      </c>
      <c r="F92" s="159">
        <v>-36.60784527</v>
      </c>
      <c r="G92" s="159">
        <v>7.321186953</v>
      </c>
      <c r="H92" s="159">
        <v>0.154966031</v>
      </c>
      <c r="I92" s="161">
        <v>40.0</v>
      </c>
      <c r="J92" s="162">
        <v>0.0</v>
      </c>
      <c r="K92" s="162">
        <v>0.0</v>
      </c>
      <c r="L92" s="162">
        <v>0.0</v>
      </c>
      <c r="M92" s="163">
        <v>0.0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 t="str">
        <f t="shared" si="1"/>
        <v>SLP-FfE</v>
      </c>
      <c r="B93" s="2" t="str">
        <f t="shared" ref="B93:B94" si="4">"DE_"&amp;IF(A93="SLP-TUM",MID(D93,5,4)&amp;RIGHT(D93,1),"")&amp;IF(A93="SLP-FfE",MID(D91,5,3)&amp;"3"&amp;RIGHT(D91,1),"")</f>
        <v>DE_GHD33</v>
      </c>
      <c r="C93" s="164" t="str">
        <f t="shared" ref="C93:C94" si="5">IF(A93="SLP-TUM",LEFT(D93,3),"")&amp;IF(A93="SLP-FfE",MID(D91,2,1)&amp;MID(D91,1,1)&amp;MID(D91,3,1),"")</f>
        <v>DH3</v>
      </c>
      <c r="D93" s="158" t="s">
        <v>417</v>
      </c>
      <c r="E93" s="159">
        <v>1.30106232806706</v>
      </c>
      <c r="F93" s="159">
        <v>-35.6816144</v>
      </c>
      <c r="G93" s="159">
        <v>6.685797612</v>
      </c>
      <c r="H93" s="159">
        <v>0.140926667042252</v>
      </c>
      <c r="I93" s="161">
        <v>40.0</v>
      </c>
      <c r="J93" s="162">
        <v>-0.04734280882463</v>
      </c>
      <c r="K93" s="162">
        <v>0.814169125333265</v>
      </c>
      <c r="L93" s="162">
        <v>-0.0010600643623826</v>
      </c>
      <c r="M93" s="163">
        <v>0.132509207320192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73" t="str">
        <f t="shared" si="1"/>
        <v>SLP-FfE</v>
      </c>
      <c r="B94" s="173" t="str">
        <f t="shared" si="4"/>
        <v>DE_GHD34</v>
      </c>
      <c r="C94" s="174" t="str">
        <f t="shared" si="5"/>
        <v>DH4</v>
      </c>
      <c r="D94" s="175" t="s">
        <v>418</v>
      </c>
      <c r="E94" s="176">
        <v>1.25696003661151</v>
      </c>
      <c r="F94" s="176">
        <v>-36.60784527</v>
      </c>
      <c r="G94" s="176">
        <v>7.321186953</v>
      </c>
      <c r="H94" s="176">
        <v>0.07769599944695</v>
      </c>
      <c r="I94" s="177">
        <v>40.0</v>
      </c>
      <c r="J94" s="178">
        <v>-0.0696825980683407</v>
      </c>
      <c r="K94" s="178">
        <v>1.13797018307135</v>
      </c>
      <c r="L94" s="178">
        <v>-8.52200219017975E-4</v>
      </c>
      <c r="M94" s="179">
        <v>0.192106757522949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 t="s">
        <v>419</v>
      </c>
      <c r="B95" s="2" t="s">
        <v>420</v>
      </c>
      <c r="C95" s="2" t="s">
        <v>421</v>
      </c>
      <c r="D95" s="2" t="s">
        <v>422</v>
      </c>
      <c r="E95" s="2">
        <v>3.0217398598</v>
      </c>
      <c r="F95" s="2">
        <v>-37.1823599508</v>
      </c>
      <c r="G95" s="2">
        <v>5.6477169551</v>
      </c>
      <c r="H95" s="2">
        <v>0.1152387563712</v>
      </c>
      <c r="I95" s="161">
        <v>40.0</v>
      </c>
      <c r="J95" s="162">
        <v>0.0</v>
      </c>
      <c r="K95" s="162">
        <v>0.0</v>
      </c>
      <c r="L95" s="162">
        <v>0.0</v>
      </c>
      <c r="M95" s="163">
        <v>0.0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 t="s">
        <v>419</v>
      </c>
      <c r="B96" s="2" t="s">
        <v>423</v>
      </c>
      <c r="C96" s="2" t="s">
        <v>424</v>
      </c>
      <c r="D96" s="2" t="s">
        <v>422</v>
      </c>
      <c r="E96" s="2">
        <v>3.159294041</v>
      </c>
      <c r="F96" s="2">
        <v>-37.4068859976</v>
      </c>
      <c r="G96" s="2">
        <v>6.1418925605</v>
      </c>
      <c r="H96" s="2">
        <v>0.09226611062899999</v>
      </c>
      <c r="I96" s="161">
        <v>40.0</v>
      </c>
      <c r="J96" s="162">
        <v>0.0</v>
      </c>
      <c r="K96" s="162">
        <v>0.0</v>
      </c>
      <c r="L96" s="162">
        <v>0.0</v>
      </c>
      <c r="M96" s="163">
        <v>0.0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 t="s">
        <v>419</v>
      </c>
      <c r="B97" s="2" t="s">
        <v>425</v>
      </c>
      <c r="C97" s="2" t="s">
        <v>426</v>
      </c>
      <c r="D97" s="2" t="s">
        <v>422</v>
      </c>
      <c r="E97" s="2">
        <v>2.3548082787</v>
      </c>
      <c r="F97" s="2">
        <v>-34.7150298504</v>
      </c>
      <c r="G97" s="2">
        <v>5.8675639272</v>
      </c>
      <c r="H97" s="2">
        <v>0.15092742664779998</v>
      </c>
      <c r="I97" s="161">
        <v>40.0</v>
      </c>
      <c r="J97" s="162">
        <v>0.0</v>
      </c>
      <c r="K97" s="162">
        <v>0.0</v>
      </c>
      <c r="L97" s="162">
        <v>0.0</v>
      </c>
      <c r="M97" s="163">
        <v>0.0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 t="s">
        <v>419</v>
      </c>
      <c r="B98" s="2" t="s">
        <v>427</v>
      </c>
      <c r="C98" s="2" t="s">
        <v>428</v>
      </c>
      <c r="D98" s="2" t="s">
        <v>422</v>
      </c>
      <c r="E98" s="2">
        <v>2.4859160576</v>
      </c>
      <c r="F98" s="2">
        <v>-35.0435977727</v>
      </c>
      <c r="G98" s="2">
        <v>6.2818214214</v>
      </c>
      <c r="H98" s="2">
        <v>0.12839042175739998</v>
      </c>
      <c r="I98" s="161">
        <v>40.0</v>
      </c>
      <c r="J98" s="162">
        <v>0.0</v>
      </c>
      <c r="K98" s="162">
        <v>0.0</v>
      </c>
      <c r="L98" s="162">
        <v>0.0</v>
      </c>
      <c r="M98" s="163">
        <v>0.0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 t="s">
        <v>419</v>
      </c>
      <c r="B99" s="2" t="s">
        <v>429</v>
      </c>
      <c r="C99" s="2" t="s">
        <v>430</v>
      </c>
      <c r="D99" s="2" t="s">
        <v>422</v>
      </c>
      <c r="E99" s="2">
        <v>3.0553842454</v>
      </c>
      <c r="F99" s="2">
        <v>-37.1836374223</v>
      </c>
      <c r="G99" s="2">
        <v>5.6810824599</v>
      </c>
      <c r="H99" s="2">
        <v>0.10016998486249999</v>
      </c>
      <c r="I99" s="161">
        <v>40.0</v>
      </c>
      <c r="J99" s="162">
        <v>0.0</v>
      </c>
      <c r="K99" s="162">
        <v>0.0</v>
      </c>
      <c r="L99" s="162">
        <v>0.0</v>
      </c>
      <c r="M99" s="163">
        <v>0.0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 t="s">
        <v>419</v>
      </c>
      <c r="B100" s="2" t="s">
        <v>431</v>
      </c>
      <c r="C100" s="2" t="s">
        <v>432</v>
      </c>
      <c r="D100" s="2" t="s">
        <v>422</v>
      </c>
      <c r="E100" s="2">
        <v>3.193597811</v>
      </c>
      <c r="F100" s="2">
        <v>-37.4142478269</v>
      </c>
      <c r="G100" s="2">
        <v>6.1824021474</v>
      </c>
      <c r="H100" s="2">
        <v>0.0789212713625</v>
      </c>
      <c r="I100" s="161">
        <v>40.0</v>
      </c>
      <c r="J100" s="162">
        <v>0.0</v>
      </c>
      <c r="K100" s="162">
        <v>0.0</v>
      </c>
      <c r="L100" s="162">
        <v>0.0</v>
      </c>
      <c r="M100" s="163">
        <v>0.0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 t="s">
        <v>419</v>
      </c>
      <c r="B101" s="2" t="s">
        <v>433</v>
      </c>
      <c r="C101" s="2" t="s">
        <v>434</v>
      </c>
      <c r="D101" s="2" t="s">
        <v>422</v>
      </c>
      <c r="E101" s="2">
        <v>2.3987552319</v>
      </c>
      <c r="F101" s="2">
        <v>-34.7234877745</v>
      </c>
      <c r="G101" s="2">
        <v>5.799644639</v>
      </c>
      <c r="H101" s="2">
        <v>0.12390732033749999</v>
      </c>
      <c r="I101" s="161">
        <v>40.0</v>
      </c>
      <c r="J101" s="162">
        <v>0.0</v>
      </c>
      <c r="K101" s="162">
        <v>0.0</v>
      </c>
      <c r="L101" s="162">
        <v>0.0</v>
      </c>
      <c r="M101" s="163">
        <v>0.0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 t="s">
        <v>419</v>
      </c>
      <c r="B102" s="2" t="s">
        <v>435</v>
      </c>
      <c r="C102" s="2" t="s">
        <v>436</v>
      </c>
      <c r="D102" s="2" t="s">
        <v>422</v>
      </c>
      <c r="E102" s="2">
        <v>2.5297380185</v>
      </c>
      <c r="F102" s="2">
        <v>-35.0300145098</v>
      </c>
      <c r="G102" s="2">
        <v>6.2051108885</v>
      </c>
      <c r="H102" s="2">
        <v>0.10300644025</v>
      </c>
      <c r="I102" s="161">
        <v>40.0</v>
      </c>
      <c r="J102" s="162">
        <v>0.0</v>
      </c>
      <c r="K102" s="162">
        <v>0.0</v>
      </c>
      <c r="L102" s="162">
        <v>0.0</v>
      </c>
      <c r="M102" s="163">
        <v>0.0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 t="s">
        <v>419</v>
      </c>
      <c r="B103" s="2" t="s">
        <v>437</v>
      </c>
      <c r="C103" s="2" t="s">
        <v>438</v>
      </c>
      <c r="D103" s="2" t="s">
        <v>422</v>
      </c>
      <c r="E103" s="2">
        <v>3.0385546749</v>
      </c>
      <c r="F103" s="2">
        <v>-37.1829908408</v>
      </c>
      <c r="G103" s="2">
        <v>5.664486865</v>
      </c>
      <c r="H103" s="2">
        <v>0.0955844507254</v>
      </c>
      <c r="I103" s="161">
        <v>40.0</v>
      </c>
      <c r="J103" s="162">
        <v>0.0</v>
      </c>
      <c r="K103" s="162">
        <v>0.0</v>
      </c>
      <c r="L103" s="162">
        <v>0.0</v>
      </c>
      <c r="M103" s="163">
        <v>0.0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 t="s">
        <v>419</v>
      </c>
      <c r="B104" s="2" t="s">
        <v>439</v>
      </c>
      <c r="C104" s="2" t="s">
        <v>440</v>
      </c>
      <c r="D104" s="2" t="s">
        <v>422</v>
      </c>
      <c r="E104" s="2">
        <v>3.1764404494</v>
      </c>
      <c r="F104" s="2">
        <v>-37.4105831517</v>
      </c>
      <c r="G104" s="2">
        <v>6.1622335977</v>
      </c>
      <c r="H104" s="2">
        <v>0.0759377203658</v>
      </c>
      <c r="I104" s="161">
        <v>40.0</v>
      </c>
      <c r="J104" s="162">
        <v>0.0</v>
      </c>
      <c r="K104" s="162">
        <v>0.0</v>
      </c>
      <c r="L104" s="162">
        <v>0.0</v>
      </c>
      <c r="M104" s="163">
        <v>0.0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 t="s">
        <v>419</v>
      </c>
      <c r="B105" s="2" t="s">
        <v>441</v>
      </c>
      <c r="C105" s="2" t="s">
        <v>442</v>
      </c>
      <c r="D105" s="2" t="s">
        <v>422</v>
      </c>
      <c r="E105" s="2">
        <v>2.3767683504</v>
      </c>
      <c r="F105" s="2">
        <v>-34.7192332513</v>
      </c>
      <c r="G105" s="2">
        <v>5.833216164</v>
      </c>
      <c r="H105" s="2">
        <v>0.12181819977010001</v>
      </c>
      <c r="I105" s="161">
        <v>40.0</v>
      </c>
      <c r="J105" s="162">
        <v>0.0</v>
      </c>
      <c r="K105" s="162">
        <v>0.0</v>
      </c>
      <c r="L105" s="162">
        <v>0.0</v>
      </c>
      <c r="M105" s="163">
        <v>0.0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 t="s">
        <v>419</v>
      </c>
      <c r="B106" s="2" t="s">
        <v>443</v>
      </c>
      <c r="C106" s="2" t="s">
        <v>444</v>
      </c>
      <c r="D106" s="2" t="s">
        <v>422</v>
      </c>
      <c r="E106" s="2">
        <v>2.5078170188</v>
      </c>
      <c r="F106" s="2">
        <v>-35.0367363344</v>
      </c>
      <c r="G106" s="2">
        <v>6.2430159033</v>
      </c>
      <c r="H106" s="2">
        <v>0.1025195150444</v>
      </c>
      <c r="I106" s="161">
        <v>40.0</v>
      </c>
      <c r="J106" s="162">
        <v>0.0</v>
      </c>
      <c r="K106" s="162">
        <v>0.0</v>
      </c>
      <c r="L106" s="162">
        <v>0.0</v>
      </c>
      <c r="M106" s="163">
        <v>0.0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 t="s">
        <v>419</v>
      </c>
      <c r="B107" s="2" t="s">
        <v>445</v>
      </c>
      <c r="C107" s="2" t="s">
        <v>446</v>
      </c>
      <c r="D107" s="2" t="s">
        <v>422</v>
      </c>
      <c r="E107" s="2">
        <v>3.0217398598</v>
      </c>
      <c r="F107" s="2">
        <v>-37.1823599508</v>
      </c>
      <c r="G107" s="2">
        <v>5.6477169551</v>
      </c>
      <c r="H107" s="2">
        <v>0.095626240752</v>
      </c>
      <c r="I107" s="161">
        <v>40.0</v>
      </c>
      <c r="J107" s="162">
        <v>0.0</v>
      </c>
      <c r="K107" s="162">
        <v>0.0</v>
      </c>
      <c r="L107" s="162">
        <v>0.0</v>
      </c>
      <c r="M107" s="163">
        <v>0.0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 t="s">
        <v>419</v>
      </c>
      <c r="B108" s="2" t="s">
        <v>447</v>
      </c>
      <c r="C108" s="2" t="s">
        <v>448</v>
      </c>
      <c r="D108" s="2" t="s">
        <v>422</v>
      </c>
      <c r="E108" s="2">
        <v>3.159294041</v>
      </c>
      <c r="F108" s="2">
        <v>-37.4068859976</v>
      </c>
      <c r="G108" s="2">
        <v>6.1418925605</v>
      </c>
      <c r="H108" s="2">
        <v>0.0765633159025</v>
      </c>
      <c r="I108" s="161">
        <v>40.0</v>
      </c>
      <c r="J108" s="162">
        <v>0.0</v>
      </c>
      <c r="K108" s="162">
        <v>0.0</v>
      </c>
      <c r="L108" s="162">
        <v>0.0</v>
      </c>
      <c r="M108" s="163">
        <v>0.0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 t="s">
        <v>419</v>
      </c>
      <c r="B109" s="2" t="s">
        <v>449</v>
      </c>
      <c r="C109" s="2" t="s">
        <v>450</v>
      </c>
      <c r="D109" s="2" t="s">
        <v>422</v>
      </c>
      <c r="E109" s="2">
        <v>2.3548082787</v>
      </c>
      <c r="F109" s="2">
        <v>-34.7150298504</v>
      </c>
      <c r="G109" s="2">
        <v>5.8675639272</v>
      </c>
      <c r="H109" s="2">
        <v>0.1252410464255</v>
      </c>
      <c r="I109" s="161">
        <v>40.0</v>
      </c>
      <c r="J109" s="162">
        <v>0.0</v>
      </c>
      <c r="K109" s="162">
        <v>0.0</v>
      </c>
      <c r="L109" s="162">
        <v>0.0</v>
      </c>
      <c r="M109" s="163">
        <v>0.0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 t="s">
        <v>419</v>
      </c>
      <c r="B110" s="2" t="s">
        <v>451</v>
      </c>
      <c r="C110" s="2" t="s">
        <v>452</v>
      </c>
      <c r="D110" s="2" t="s">
        <v>422</v>
      </c>
      <c r="E110" s="2">
        <v>2.4859160576</v>
      </c>
      <c r="F110" s="2">
        <v>-35.0435977727</v>
      </c>
      <c r="G110" s="2">
        <v>6.2818214214</v>
      </c>
      <c r="H110" s="2">
        <v>0.1065396205915</v>
      </c>
      <c r="I110" s="161">
        <v>40.0</v>
      </c>
      <c r="J110" s="162">
        <v>0.0</v>
      </c>
      <c r="K110" s="162">
        <v>0.0</v>
      </c>
      <c r="L110" s="162">
        <v>0.0</v>
      </c>
      <c r="M110" s="163">
        <v>0.0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 t="s">
        <v>419</v>
      </c>
      <c r="B111" s="2" t="s">
        <v>453</v>
      </c>
      <c r="C111" s="2" t="s">
        <v>454</v>
      </c>
      <c r="D111" s="2" t="s">
        <v>422</v>
      </c>
      <c r="E111" s="2">
        <v>3.0890720564</v>
      </c>
      <c r="F111" s="2">
        <v>-37.184949682</v>
      </c>
      <c r="G111" s="2">
        <v>5.713795913</v>
      </c>
      <c r="H111" s="2">
        <v>0.0815255446296</v>
      </c>
      <c r="I111" s="161">
        <v>40.0</v>
      </c>
      <c r="J111" s="162">
        <v>0.0</v>
      </c>
      <c r="K111" s="162">
        <v>0.0</v>
      </c>
      <c r="L111" s="162">
        <v>0.0</v>
      </c>
      <c r="M111" s="163">
        <v>0.0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 t="s">
        <v>419</v>
      </c>
      <c r="B112" s="2" t="s">
        <v>455</v>
      </c>
      <c r="C112" s="2" t="s">
        <v>456</v>
      </c>
      <c r="D112" s="2" t="s">
        <v>422</v>
      </c>
      <c r="E112" s="2">
        <v>3.2279445929</v>
      </c>
      <c r="F112" s="2">
        <v>-37.4214799891</v>
      </c>
      <c r="G112" s="2">
        <v>6.2222288165</v>
      </c>
      <c r="H112" s="2">
        <v>0.0630443400096</v>
      </c>
      <c r="I112" s="161">
        <v>40.0</v>
      </c>
      <c r="J112" s="162">
        <v>0.0</v>
      </c>
      <c r="K112" s="162">
        <v>0.0</v>
      </c>
      <c r="L112" s="162">
        <v>0.0</v>
      </c>
      <c r="M112" s="163">
        <v>0.0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 t="s">
        <v>419</v>
      </c>
      <c r="B113" s="2" t="s">
        <v>457</v>
      </c>
      <c r="C113" s="2" t="s">
        <v>458</v>
      </c>
      <c r="D113" s="2" t="s">
        <v>422</v>
      </c>
      <c r="E113" s="2">
        <v>2.4428072126</v>
      </c>
      <c r="F113" s="2">
        <v>-34.7321437565</v>
      </c>
      <c r="G113" s="2">
        <v>5.7347347252</v>
      </c>
      <c r="H113" s="2">
        <v>0.0940970067267</v>
      </c>
      <c r="I113" s="161">
        <v>40.0</v>
      </c>
      <c r="J113" s="162">
        <v>0.0</v>
      </c>
      <c r="K113" s="162">
        <v>0.0</v>
      </c>
      <c r="L113" s="162">
        <v>0.0</v>
      </c>
      <c r="M113" s="163">
        <v>0.0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 t="s">
        <v>419</v>
      </c>
      <c r="B114" s="2" t="s">
        <v>459</v>
      </c>
      <c r="C114" s="2" t="s">
        <v>460</v>
      </c>
      <c r="D114" s="2" t="s">
        <v>422</v>
      </c>
      <c r="E114" s="2">
        <v>2.5736652122</v>
      </c>
      <c r="F114" s="2">
        <v>-35.0169441759</v>
      </c>
      <c r="G114" s="2">
        <v>6.1318139781</v>
      </c>
      <c r="H114" s="2">
        <v>0.0758603548598</v>
      </c>
      <c r="I114" s="161">
        <v>40.0</v>
      </c>
      <c r="J114" s="162">
        <v>0.0</v>
      </c>
      <c r="K114" s="162">
        <v>0.0</v>
      </c>
      <c r="L114" s="162">
        <v>0.0</v>
      </c>
      <c r="M114" s="163">
        <v>0.0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 t="s">
        <v>419</v>
      </c>
      <c r="B115" s="2" t="s">
        <v>461</v>
      </c>
      <c r="C115" s="2" t="s">
        <v>462</v>
      </c>
      <c r="D115" s="2" t="s">
        <v>422</v>
      </c>
      <c r="E115" s="2">
        <v>3.0553842454</v>
      </c>
      <c r="F115" s="2">
        <v>-37.1836374223</v>
      </c>
      <c r="G115" s="2">
        <v>5.6810824599</v>
      </c>
      <c r="H115" s="2">
        <v>0.09501838564099999</v>
      </c>
      <c r="I115" s="161">
        <v>40.0</v>
      </c>
      <c r="J115" s="162">
        <v>0.0</v>
      </c>
      <c r="K115" s="162">
        <v>0.0</v>
      </c>
      <c r="L115" s="162">
        <v>0.0</v>
      </c>
      <c r="M115" s="163">
        <v>0.0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 t="s">
        <v>419</v>
      </c>
      <c r="B116" s="2" t="s">
        <v>463</v>
      </c>
      <c r="C116" s="2" t="s">
        <v>464</v>
      </c>
      <c r="D116" s="2" t="s">
        <v>422</v>
      </c>
      <c r="E116" s="2">
        <v>3.193597811</v>
      </c>
      <c r="F116" s="2">
        <v>-37.4142478269</v>
      </c>
      <c r="G116" s="2">
        <v>6.1824021474</v>
      </c>
      <c r="H116" s="2">
        <v>0.07486246312099999</v>
      </c>
      <c r="I116" s="161">
        <v>40.0</v>
      </c>
      <c r="J116" s="162">
        <v>0.0</v>
      </c>
      <c r="K116" s="162">
        <v>0.0</v>
      </c>
      <c r="L116" s="162">
        <v>0.0</v>
      </c>
      <c r="M116" s="163">
        <v>0.0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 t="s">
        <v>419</v>
      </c>
      <c r="B117" s="2" t="s">
        <v>465</v>
      </c>
      <c r="C117" s="2" t="s">
        <v>466</v>
      </c>
      <c r="D117" s="2" t="s">
        <v>422</v>
      </c>
      <c r="E117" s="2">
        <v>2.3987552319</v>
      </c>
      <c r="F117" s="2">
        <v>-34.7234877745</v>
      </c>
      <c r="G117" s="2">
        <v>5.799644639</v>
      </c>
      <c r="H117" s="2">
        <v>0.117534943863</v>
      </c>
      <c r="I117" s="161">
        <v>40.0</v>
      </c>
      <c r="J117" s="162">
        <v>0.0</v>
      </c>
      <c r="K117" s="162">
        <v>0.0</v>
      </c>
      <c r="L117" s="162">
        <v>0.0</v>
      </c>
      <c r="M117" s="163">
        <v>0.0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 t="s">
        <v>419</v>
      </c>
      <c r="B118" s="2" t="s">
        <v>467</v>
      </c>
      <c r="C118" s="2" t="s">
        <v>468</v>
      </c>
      <c r="D118" s="2" t="s">
        <v>422</v>
      </c>
      <c r="E118" s="2">
        <v>2.5297380185</v>
      </c>
      <c r="F118" s="2">
        <v>-35.0300145098</v>
      </c>
      <c r="G118" s="2">
        <v>6.2051108885</v>
      </c>
      <c r="H118" s="2">
        <v>0.09770896618</v>
      </c>
      <c r="I118" s="161">
        <v>40.0</v>
      </c>
      <c r="J118" s="162">
        <v>0.0</v>
      </c>
      <c r="K118" s="162">
        <v>0.0</v>
      </c>
      <c r="L118" s="162">
        <v>0.0</v>
      </c>
      <c r="M118" s="163">
        <v>0.0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 t="s">
        <v>419</v>
      </c>
      <c r="B119" s="2" t="s">
        <v>469</v>
      </c>
      <c r="C119" s="2" t="s">
        <v>470</v>
      </c>
      <c r="D119" s="2" t="s">
        <v>422</v>
      </c>
      <c r="E119" s="2">
        <v>3.0722214502</v>
      </c>
      <c r="F119" s="2">
        <v>-37.184284426</v>
      </c>
      <c r="G119" s="2">
        <v>5.6975233566</v>
      </c>
      <c r="H119" s="2">
        <v>0.0904188489264</v>
      </c>
      <c r="I119" s="161">
        <v>40.0</v>
      </c>
      <c r="J119" s="162">
        <v>0.0</v>
      </c>
      <c r="K119" s="162">
        <v>0.0</v>
      </c>
      <c r="L119" s="162">
        <v>0.0</v>
      </c>
      <c r="M119" s="163">
        <v>0.0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 t="s">
        <v>419</v>
      </c>
      <c r="B120" s="2" t="s">
        <v>471</v>
      </c>
      <c r="C120" s="2" t="s">
        <v>472</v>
      </c>
      <c r="D120" s="2" t="s">
        <v>422</v>
      </c>
      <c r="E120" s="2">
        <v>3.2107659244</v>
      </c>
      <c r="F120" s="2">
        <v>-37.4178800803</v>
      </c>
      <c r="G120" s="2">
        <v>6.2023999708</v>
      </c>
      <c r="H120" s="2">
        <v>0.0706017007536</v>
      </c>
      <c r="I120" s="161">
        <v>40.0</v>
      </c>
      <c r="J120" s="162">
        <v>0.0</v>
      </c>
      <c r="K120" s="162">
        <v>0.0</v>
      </c>
      <c r="L120" s="162">
        <v>0.0</v>
      </c>
      <c r="M120" s="163">
        <v>0.0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 t="s">
        <v>419</v>
      </c>
      <c r="B121" s="2" t="s">
        <v>473</v>
      </c>
      <c r="C121" s="2" t="s">
        <v>474</v>
      </c>
      <c r="D121" s="2" t="s">
        <v>422</v>
      </c>
      <c r="E121" s="2">
        <v>2.4207683708</v>
      </c>
      <c r="F121" s="2">
        <v>-34.7277917251</v>
      </c>
      <c r="G121" s="2">
        <v>5.7668252225</v>
      </c>
      <c r="H121" s="2">
        <v>0.1082275311744</v>
      </c>
      <c r="I121" s="161">
        <v>40.0</v>
      </c>
      <c r="J121" s="162">
        <v>0.0</v>
      </c>
      <c r="K121" s="162">
        <v>0.0</v>
      </c>
      <c r="L121" s="162">
        <v>0.0</v>
      </c>
      <c r="M121" s="163">
        <v>0.0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 t="s">
        <v>419</v>
      </c>
      <c r="B122" s="2" t="s">
        <v>475</v>
      </c>
      <c r="C122" s="2" t="s">
        <v>476</v>
      </c>
      <c r="D122" s="2" t="s">
        <v>422</v>
      </c>
      <c r="E122" s="2">
        <v>2.5516882275</v>
      </c>
      <c r="F122" s="2">
        <v>-35.0234219419</v>
      </c>
      <c r="G122" s="2">
        <v>6.1680699421</v>
      </c>
      <c r="H122" s="2">
        <v>0.0887057624352</v>
      </c>
      <c r="I122" s="161">
        <v>40.0</v>
      </c>
      <c r="J122" s="162">
        <v>0.0</v>
      </c>
      <c r="K122" s="162">
        <v>0.0</v>
      </c>
      <c r="L122" s="162">
        <v>0.0</v>
      </c>
      <c r="M122" s="163">
        <v>0.0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 t="s">
        <v>419</v>
      </c>
      <c r="B123" s="2" t="s">
        <v>477</v>
      </c>
      <c r="C123" s="2" t="s">
        <v>478</v>
      </c>
      <c r="D123" s="2" t="s">
        <v>422</v>
      </c>
      <c r="E123" s="2">
        <v>3.0217398598</v>
      </c>
      <c r="F123" s="2">
        <v>-37.1823599508</v>
      </c>
      <c r="G123" s="2">
        <v>5.6477169551</v>
      </c>
      <c r="H123" s="2">
        <v>0.115116939504</v>
      </c>
      <c r="I123" s="161">
        <v>40.0</v>
      </c>
      <c r="J123" s="162">
        <v>0.0</v>
      </c>
      <c r="K123" s="162">
        <v>0.0</v>
      </c>
      <c r="L123" s="162">
        <v>0.0</v>
      </c>
      <c r="M123" s="163">
        <v>0.0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 t="s">
        <v>419</v>
      </c>
      <c r="B124" s="2" t="s">
        <v>479</v>
      </c>
      <c r="C124" s="2" t="s">
        <v>480</v>
      </c>
      <c r="D124" s="2" t="s">
        <v>422</v>
      </c>
      <c r="E124" s="2">
        <v>3.159294041</v>
      </c>
      <c r="F124" s="2">
        <v>-37.4068859976</v>
      </c>
      <c r="G124" s="2">
        <v>6.1418925605</v>
      </c>
      <c r="H124" s="2">
        <v>0.0921685777425</v>
      </c>
      <c r="I124" s="161">
        <v>40.0</v>
      </c>
      <c r="J124" s="162">
        <v>0.0</v>
      </c>
      <c r="K124" s="162">
        <v>0.0</v>
      </c>
      <c r="L124" s="162">
        <v>0.0</v>
      </c>
      <c r="M124" s="163">
        <v>0.0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 t="s">
        <v>419</v>
      </c>
      <c r="B125" s="2" t="s">
        <v>481</v>
      </c>
      <c r="C125" s="2" t="s">
        <v>482</v>
      </c>
      <c r="D125" s="2" t="s">
        <v>422</v>
      </c>
      <c r="E125" s="2">
        <v>2.3548082787</v>
      </c>
      <c r="F125" s="2">
        <v>-34.7150298504</v>
      </c>
      <c r="G125" s="2">
        <v>5.8675639272</v>
      </c>
      <c r="H125" s="2">
        <v>0.1507678839135</v>
      </c>
      <c r="I125" s="161">
        <v>40.0</v>
      </c>
      <c r="J125" s="162">
        <v>0.0</v>
      </c>
      <c r="K125" s="162">
        <v>0.0</v>
      </c>
      <c r="L125" s="162">
        <v>0.0</v>
      </c>
      <c r="M125" s="163">
        <v>0.0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 t="s">
        <v>419</v>
      </c>
      <c r="B126" s="2" t="s">
        <v>483</v>
      </c>
      <c r="C126" s="2" t="s">
        <v>484</v>
      </c>
      <c r="D126" s="2" t="s">
        <v>422</v>
      </c>
      <c r="E126" s="2">
        <v>2.4859160576</v>
      </c>
      <c r="F126" s="2">
        <v>-35.0435977727</v>
      </c>
      <c r="G126" s="2">
        <v>6.2818214214</v>
      </c>
      <c r="H126" s="2">
        <v>0.1282547024955</v>
      </c>
      <c r="I126" s="161">
        <v>40.0</v>
      </c>
      <c r="J126" s="162">
        <v>0.0</v>
      </c>
      <c r="K126" s="162">
        <v>0.0</v>
      </c>
      <c r="L126" s="162">
        <v>0.0</v>
      </c>
      <c r="M126" s="163">
        <v>0.0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 t="s">
        <v>419</v>
      </c>
      <c r="B127" s="2" t="s">
        <v>485</v>
      </c>
      <c r="C127" s="2" t="s">
        <v>486</v>
      </c>
      <c r="D127" s="2" t="s">
        <v>422</v>
      </c>
      <c r="E127" s="2">
        <v>3.0553842454</v>
      </c>
      <c r="F127" s="2">
        <v>-37.1836374223</v>
      </c>
      <c r="G127" s="2">
        <v>5.6810824599</v>
      </c>
      <c r="H127" s="2">
        <v>0.1029175044473</v>
      </c>
      <c r="I127" s="161">
        <v>40.0</v>
      </c>
      <c r="J127" s="162">
        <v>0.0</v>
      </c>
      <c r="K127" s="162">
        <v>0.0</v>
      </c>
      <c r="L127" s="162">
        <v>0.0</v>
      </c>
      <c r="M127" s="163">
        <v>0.0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 t="s">
        <v>419</v>
      </c>
      <c r="B128" s="2" t="s">
        <v>487</v>
      </c>
      <c r="C128" s="2" t="s">
        <v>488</v>
      </c>
      <c r="D128" s="2" t="s">
        <v>422</v>
      </c>
      <c r="E128" s="2">
        <v>3.193597811</v>
      </c>
      <c r="F128" s="2">
        <v>-37.4142478269</v>
      </c>
      <c r="G128" s="2">
        <v>6.1824021474</v>
      </c>
      <c r="H128" s="2">
        <v>0.0810859690913</v>
      </c>
      <c r="I128" s="161">
        <v>40.0</v>
      </c>
      <c r="J128" s="162">
        <v>0.0</v>
      </c>
      <c r="K128" s="162">
        <v>0.0</v>
      </c>
      <c r="L128" s="162">
        <v>0.0</v>
      </c>
      <c r="M128" s="163">
        <v>0.0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 t="s">
        <v>419</v>
      </c>
      <c r="B129" s="2" t="s">
        <v>489</v>
      </c>
      <c r="C129" s="2" t="s">
        <v>490</v>
      </c>
      <c r="D129" s="2" t="s">
        <v>422</v>
      </c>
      <c r="E129" s="2">
        <v>2.3987552319</v>
      </c>
      <c r="F129" s="2">
        <v>-34.7234877745</v>
      </c>
      <c r="G129" s="2">
        <v>5.799644639</v>
      </c>
      <c r="H129" s="2">
        <v>0.1273059211239</v>
      </c>
      <c r="I129" s="161">
        <v>40.0</v>
      </c>
      <c r="J129" s="162">
        <v>0.0</v>
      </c>
      <c r="K129" s="162">
        <v>0.0</v>
      </c>
      <c r="L129" s="162">
        <v>0.0</v>
      </c>
      <c r="M129" s="163">
        <v>0.0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 t="s">
        <v>419</v>
      </c>
      <c r="B130" s="2" t="s">
        <v>491</v>
      </c>
      <c r="C130" s="2" t="s">
        <v>492</v>
      </c>
      <c r="D130" s="2" t="s">
        <v>422</v>
      </c>
      <c r="E130" s="2">
        <v>2.5297380185</v>
      </c>
      <c r="F130" s="2">
        <v>-35.0300145098</v>
      </c>
      <c r="G130" s="2">
        <v>6.2051108885</v>
      </c>
      <c r="H130" s="2">
        <v>0.105831759754</v>
      </c>
      <c r="I130" s="161">
        <v>40.0</v>
      </c>
      <c r="J130" s="162">
        <v>0.0</v>
      </c>
      <c r="K130" s="162">
        <v>0.0</v>
      </c>
      <c r="L130" s="162">
        <v>0.0</v>
      </c>
      <c r="M130" s="163">
        <v>0.0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 t="s">
        <v>419</v>
      </c>
      <c r="B131" s="2" t="s">
        <v>493</v>
      </c>
      <c r="C131" s="2" t="s">
        <v>494</v>
      </c>
      <c r="D131" s="2" t="s">
        <v>422</v>
      </c>
      <c r="E131" s="2">
        <v>3.0553842454</v>
      </c>
      <c r="F131" s="2">
        <v>-37.1836374223</v>
      </c>
      <c r="G131" s="2">
        <v>5.6810824599</v>
      </c>
      <c r="H131" s="2">
        <v>0.0821966275786</v>
      </c>
      <c r="I131" s="161">
        <v>40.0</v>
      </c>
      <c r="J131" s="162">
        <v>0.0</v>
      </c>
      <c r="K131" s="162">
        <v>0.0</v>
      </c>
      <c r="L131" s="162">
        <v>0.0</v>
      </c>
      <c r="M131" s="163">
        <v>0.0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 t="s">
        <v>419</v>
      </c>
      <c r="B132" s="2" t="s">
        <v>495</v>
      </c>
      <c r="C132" s="2" t="s">
        <v>496</v>
      </c>
      <c r="D132" s="2" t="s">
        <v>422</v>
      </c>
      <c r="E132" s="2">
        <v>3.193597811</v>
      </c>
      <c r="F132" s="2">
        <v>-37.4142478269</v>
      </c>
      <c r="G132" s="2">
        <v>6.1824021474</v>
      </c>
      <c r="H132" s="2">
        <v>0.0647605403866</v>
      </c>
      <c r="I132" s="161">
        <v>40.0</v>
      </c>
      <c r="J132" s="162">
        <v>0.0</v>
      </c>
      <c r="K132" s="162">
        <v>0.0</v>
      </c>
      <c r="L132" s="162">
        <v>0.0</v>
      </c>
      <c r="M132" s="163">
        <v>0.0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 t="s">
        <v>419</v>
      </c>
      <c r="B133" s="2" t="s">
        <v>497</v>
      </c>
      <c r="C133" s="2" t="s">
        <v>498</v>
      </c>
      <c r="D133" s="2" t="s">
        <v>422</v>
      </c>
      <c r="E133" s="2">
        <v>2.3987552319</v>
      </c>
      <c r="F133" s="2">
        <v>-34.7234877745</v>
      </c>
      <c r="G133" s="2">
        <v>5.799644639</v>
      </c>
      <c r="H133" s="2">
        <v>0.10167480685979999</v>
      </c>
      <c r="I133" s="161">
        <v>40.0</v>
      </c>
      <c r="J133" s="162">
        <v>0.0</v>
      </c>
      <c r="K133" s="162">
        <v>0.0</v>
      </c>
      <c r="L133" s="162">
        <v>0.0</v>
      </c>
      <c r="M133" s="163">
        <v>0.0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 t="s">
        <v>419</v>
      </c>
      <c r="B134" s="2" t="s">
        <v>499</v>
      </c>
      <c r="C134" s="2" t="s">
        <v>500</v>
      </c>
      <c r="D134" s="2" t="s">
        <v>422</v>
      </c>
      <c r="E134" s="2">
        <v>2.5297380185</v>
      </c>
      <c r="F134" s="2">
        <v>-35.0300145098</v>
      </c>
      <c r="G134" s="2">
        <v>6.2051108885</v>
      </c>
      <c r="H134" s="2">
        <v>0.084524141828</v>
      </c>
      <c r="I134" s="161">
        <v>40.0</v>
      </c>
      <c r="J134" s="162">
        <v>0.0</v>
      </c>
      <c r="K134" s="162">
        <v>0.0</v>
      </c>
      <c r="L134" s="162">
        <v>0.0</v>
      </c>
      <c r="M134" s="163">
        <v>0.0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 t="s">
        <v>419</v>
      </c>
      <c r="B135" s="2" t="s">
        <v>501</v>
      </c>
      <c r="C135" s="2" t="s">
        <v>502</v>
      </c>
      <c r="D135" s="2" t="s">
        <v>422</v>
      </c>
      <c r="E135" s="2">
        <v>3.0385546749</v>
      </c>
      <c r="F135" s="2">
        <v>-37.1829908408</v>
      </c>
      <c r="G135" s="2">
        <v>5.664486865</v>
      </c>
      <c r="H135" s="2">
        <v>0.093339574874</v>
      </c>
      <c r="I135" s="161">
        <v>40.0</v>
      </c>
      <c r="J135" s="162">
        <v>0.0</v>
      </c>
      <c r="K135" s="162">
        <v>0.0</v>
      </c>
      <c r="L135" s="162">
        <v>0.0</v>
      </c>
      <c r="M135" s="163">
        <v>0.0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 t="s">
        <v>419</v>
      </c>
      <c r="B136" s="2" t="s">
        <v>503</v>
      </c>
      <c r="C136" s="2" t="s">
        <v>504</v>
      </c>
      <c r="D136" s="2" t="s">
        <v>422</v>
      </c>
      <c r="E136" s="2">
        <v>3.1764404494</v>
      </c>
      <c r="F136" s="2">
        <v>-37.4105831517</v>
      </c>
      <c r="G136" s="2">
        <v>6.1622335977</v>
      </c>
      <c r="H136" s="2">
        <v>0.074154263398</v>
      </c>
      <c r="I136" s="161">
        <v>40.0</v>
      </c>
      <c r="J136" s="162">
        <v>0.0</v>
      </c>
      <c r="K136" s="162">
        <v>0.0</v>
      </c>
      <c r="L136" s="162">
        <v>0.0</v>
      </c>
      <c r="M136" s="163">
        <v>0.0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 t="s">
        <v>419</v>
      </c>
      <c r="B137" s="2" t="s">
        <v>505</v>
      </c>
      <c r="C137" s="2" t="s">
        <v>506</v>
      </c>
      <c r="D137" s="2" t="s">
        <v>422</v>
      </c>
      <c r="E137" s="2">
        <v>2.3767683504</v>
      </c>
      <c r="F137" s="2">
        <v>-34.7192332513</v>
      </c>
      <c r="G137" s="2">
        <v>5.833216164</v>
      </c>
      <c r="H137" s="2">
        <v>0.11895720373100001</v>
      </c>
      <c r="I137" s="161">
        <v>40.0</v>
      </c>
      <c r="J137" s="162">
        <v>0.0</v>
      </c>
      <c r="K137" s="162">
        <v>0.0</v>
      </c>
      <c r="L137" s="162">
        <v>0.0</v>
      </c>
      <c r="M137" s="163">
        <v>0.0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 t="s">
        <v>419</v>
      </c>
      <c r="B138" s="2" t="s">
        <v>507</v>
      </c>
      <c r="C138" s="2" t="s">
        <v>508</v>
      </c>
      <c r="D138" s="2" t="s">
        <v>422</v>
      </c>
      <c r="E138" s="2">
        <v>2.5078170188</v>
      </c>
      <c r="F138" s="2">
        <v>-35.0367363344</v>
      </c>
      <c r="G138" s="2">
        <v>6.2430159033</v>
      </c>
      <c r="H138" s="2">
        <v>0.100111763764</v>
      </c>
      <c r="I138" s="161">
        <v>40.0</v>
      </c>
      <c r="J138" s="162">
        <v>0.0</v>
      </c>
      <c r="K138" s="162">
        <v>0.0</v>
      </c>
      <c r="L138" s="162">
        <v>0.0</v>
      </c>
      <c r="M138" s="163">
        <v>0.0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 t="s">
        <v>419</v>
      </c>
      <c r="B139" s="2" t="s">
        <v>509</v>
      </c>
      <c r="C139" s="2" t="s">
        <v>510</v>
      </c>
      <c r="D139" s="2" t="s">
        <v>422</v>
      </c>
      <c r="E139" s="2">
        <v>3.0385546749</v>
      </c>
      <c r="F139" s="2">
        <v>-37.1829908408</v>
      </c>
      <c r="G139" s="2">
        <v>5.664486865</v>
      </c>
      <c r="H139" s="2">
        <v>0.1064543759006</v>
      </c>
      <c r="I139" s="161">
        <v>40.0</v>
      </c>
      <c r="J139" s="162">
        <v>0.0</v>
      </c>
      <c r="K139" s="162">
        <v>0.0</v>
      </c>
      <c r="L139" s="162">
        <v>0.0</v>
      </c>
      <c r="M139" s="163">
        <v>0.0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 t="s">
        <v>419</v>
      </c>
      <c r="B140" s="2" t="s">
        <v>511</v>
      </c>
      <c r="C140" s="2" t="s">
        <v>512</v>
      </c>
      <c r="D140" s="2" t="s">
        <v>422</v>
      </c>
      <c r="E140" s="2">
        <v>3.1764404494</v>
      </c>
      <c r="F140" s="2">
        <v>-37.4105831517</v>
      </c>
      <c r="G140" s="2">
        <v>6.1622335977</v>
      </c>
      <c r="H140" s="2">
        <v>0.0845734067362</v>
      </c>
      <c r="I140" s="161">
        <v>40.0</v>
      </c>
      <c r="J140" s="162">
        <v>0.0</v>
      </c>
      <c r="K140" s="162">
        <v>0.0</v>
      </c>
      <c r="L140" s="162">
        <v>0.0</v>
      </c>
      <c r="M140" s="163">
        <v>0.0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 t="s">
        <v>419</v>
      </c>
      <c r="B141" s="2" t="s">
        <v>513</v>
      </c>
      <c r="C141" s="2" t="s">
        <v>514</v>
      </c>
      <c r="D141" s="2" t="s">
        <v>422</v>
      </c>
      <c r="E141" s="2">
        <v>2.3767683504</v>
      </c>
      <c r="F141" s="2">
        <v>-34.7192332513</v>
      </c>
      <c r="G141" s="2">
        <v>5.833216164</v>
      </c>
      <c r="H141" s="2">
        <v>0.1356714437489</v>
      </c>
      <c r="I141" s="161">
        <v>40.0</v>
      </c>
      <c r="J141" s="162">
        <v>0.0</v>
      </c>
      <c r="K141" s="162">
        <v>0.0</v>
      </c>
      <c r="L141" s="162">
        <v>0.0</v>
      </c>
      <c r="M141" s="163">
        <v>0.0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 t="s">
        <v>419</v>
      </c>
      <c r="B142" s="2" t="s">
        <v>515</v>
      </c>
      <c r="C142" s="2" t="s">
        <v>516</v>
      </c>
      <c r="D142" s="2" t="s">
        <v>422</v>
      </c>
      <c r="E142" s="2">
        <v>2.5078170188</v>
      </c>
      <c r="F142" s="2">
        <v>-35.0367363344</v>
      </c>
      <c r="G142" s="2">
        <v>6.2430159033</v>
      </c>
      <c r="H142" s="2">
        <v>0.11417810019159999</v>
      </c>
      <c r="I142" s="161">
        <v>40.0</v>
      </c>
      <c r="J142" s="162">
        <v>0.0</v>
      </c>
      <c r="K142" s="162">
        <v>0.0</v>
      </c>
      <c r="L142" s="162">
        <v>0.0</v>
      </c>
      <c r="M142" s="163">
        <v>0.0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 t="s">
        <v>419</v>
      </c>
      <c r="B143" s="2" t="s">
        <v>517</v>
      </c>
      <c r="C143" s="2" t="s">
        <v>518</v>
      </c>
      <c r="D143" s="2" t="s">
        <v>422</v>
      </c>
      <c r="E143" s="2">
        <v>3.0722214502</v>
      </c>
      <c r="F143" s="2">
        <v>-37.184284426</v>
      </c>
      <c r="G143" s="2">
        <v>5.6975233566</v>
      </c>
      <c r="H143" s="2">
        <v>0.09352145648759999</v>
      </c>
      <c r="I143" s="161">
        <v>40.0</v>
      </c>
      <c r="J143" s="162">
        <v>0.0</v>
      </c>
      <c r="K143" s="162">
        <v>0.0</v>
      </c>
      <c r="L143" s="162">
        <v>0.0</v>
      </c>
      <c r="M143" s="163">
        <v>0.0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 t="s">
        <v>419</v>
      </c>
      <c r="B144" s="2" t="s">
        <v>519</v>
      </c>
      <c r="C144" s="2" t="s">
        <v>520</v>
      </c>
      <c r="D144" s="2" t="s">
        <v>422</v>
      </c>
      <c r="E144" s="2">
        <v>3.2107659244</v>
      </c>
      <c r="F144" s="2">
        <v>-37.4178800803</v>
      </c>
      <c r="G144" s="2">
        <v>6.2023999708</v>
      </c>
      <c r="H144" s="2">
        <v>0.0730243081324</v>
      </c>
      <c r="I144" s="161">
        <v>40.0</v>
      </c>
      <c r="J144" s="162">
        <v>0.0</v>
      </c>
      <c r="K144" s="162">
        <v>0.0</v>
      </c>
      <c r="L144" s="162">
        <v>0.0</v>
      </c>
      <c r="M144" s="163">
        <v>0.0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 t="s">
        <v>419</v>
      </c>
      <c r="B145" s="2" t="s">
        <v>521</v>
      </c>
      <c r="C145" s="2" t="s">
        <v>522</v>
      </c>
      <c r="D145" s="2" t="s">
        <v>422</v>
      </c>
      <c r="E145" s="2">
        <v>2.4207683708</v>
      </c>
      <c r="F145" s="2">
        <v>-34.7277917251</v>
      </c>
      <c r="G145" s="2">
        <v>5.7668252225</v>
      </c>
      <c r="H145" s="2">
        <v>0.1119412209696</v>
      </c>
      <c r="I145" s="161">
        <v>40.0</v>
      </c>
      <c r="J145" s="162">
        <v>0.0</v>
      </c>
      <c r="K145" s="162">
        <v>0.0</v>
      </c>
      <c r="L145" s="162">
        <v>0.0</v>
      </c>
      <c r="M145" s="163">
        <v>0.0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 t="s">
        <v>419</v>
      </c>
      <c r="B146" s="2" t="s">
        <v>523</v>
      </c>
      <c r="C146" s="2" t="s">
        <v>524</v>
      </c>
      <c r="D146" s="2" t="s">
        <v>422</v>
      </c>
      <c r="E146" s="2">
        <v>2.5516882275</v>
      </c>
      <c r="F146" s="2">
        <v>-35.0234219419</v>
      </c>
      <c r="G146" s="2">
        <v>6.1680699421</v>
      </c>
      <c r="H146" s="2">
        <v>0.0917495876168</v>
      </c>
      <c r="I146" s="161">
        <v>40.0</v>
      </c>
      <c r="J146" s="162">
        <v>0.0</v>
      </c>
      <c r="K146" s="162">
        <v>0.0</v>
      </c>
      <c r="L146" s="162">
        <v>0.0</v>
      </c>
      <c r="M146" s="163">
        <v>0.0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 t="s">
        <v>419</v>
      </c>
      <c r="B147" s="2" t="s">
        <v>525</v>
      </c>
      <c r="C147" s="2" t="s">
        <v>526</v>
      </c>
      <c r="D147" s="2" t="s">
        <v>422</v>
      </c>
      <c r="E147" s="2">
        <v>3.0385546749</v>
      </c>
      <c r="F147" s="2">
        <v>-37.1829908408</v>
      </c>
      <c r="G147" s="2">
        <v>5.664486865</v>
      </c>
      <c r="H147" s="2">
        <v>0.1124800952912</v>
      </c>
      <c r="I147" s="161">
        <v>40.0</v>
      </c>
      <c r="J147" s="162">
        <v>0.0</v>
      </c>
      <c r="K147" s="162">
        <v>0.0</v>
      </c>
      <c r="L147" s="162">
        <v>0.0</v>
      </c>
      <c r="M147" s="163">
        <v>0.0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 t="s">
        <v>419</v>
      </c>
      <c r="B148" s="2" t="s">
        <v>527</v>
      </c>
      <c r="C148" s="2" t="s">
        <v>528</v>
      </c>
      <c r="D148" s="2" t="s">
        <v>422</v>
      </c>
      <c r="E148" s="2">
        <v>3.1764404494</v>
      </c>
      <c r="F148" s="2">
        <v>-37.4105831517</v>
      </c>
      <c r="G148" s="2">
        <v>6.1622335977</v>
      </c>
      <c r="H148" s="2">
        <v>0.0893605807024</v>
      </c>
      <c r="I148" s="161">
        <v>40.0</v>
      </c>
      <c r="J148" s="162">
        <v>0.0</v>
      </c>
      <c r="K148" s="162">
        <v>0.0</v>
      </c>
      <c r="L148" s="162">
        <v>0.0</v>
      </c>
      <c r="M148" s="163">
        <v>0.0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 t="s">
        <v>419</v>
      </c>
      <c r="B149" s="2" t="s">
        <v>529</v>
      </c>
      <c r="C149" s="2" t="s">
        <v>530</v>
      </c>
      <c r="D149" s="2" t="s">
        <v>422</v>
      </c>
      <c r="E149" s="2">
        <v>2.3767683504</v>
      </c>
      <c r="F149" s="2">
        <v>-34.7192332513</v>
      </c>
      <c r="G149" s="2">
        <v>5.833216164</v>
      </c>
      <c r="H149" s="2">
        <v>0.1433509594328</v>
      </c>
      <c r="I149" s="161">
        <v>40.0</v>
      </c>
      <c r="J149" s="162">
        <v>0.0</v>
      </c>
      <c r="K149" s="162">
        <v>0.0</v>
      </c>
      <c r="L149" s="162">
        <v>0.0</v>
      </c>
      <c r="M149" s="163">
        <v>0.0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 t="s">
        <v>419</v>
      </c>
      <c r="B150" s="2" t="s">
        <v>531</v>
      </c>
      <c r="C150" s="2" t="s">
        <v>532</v>
      </c>
      <c r="D150" s="2" t="s">
        <v>422</v>
      </c>
      <c r="E150" s="2">
        <v>2.5078170188</v>
      </c>
      <c r="F150" s="2">
        <v>-35.0367363344</v>
      </c>
      <c r="G150" s="2">
        <v>6.2430159033</v>
      </c>
      <c r="H150" s="2">
        <v>0.12064101152319999</v>
      </c>
      <c r="I150" s="161">
        <v>40.0</v>
      </c>
      <c r="J150" s="162">
        <v>0.0</v>
      </c>
      <c r="K150" s="162">
        <v>0.0</v>
      </c>
      <c r="L150" s="162">
        <v>0.0</v>
      </c>
      <c r="M150" s="163">
        <v>0.0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 t="s">
        <v>419</v>
      </c>
      <c r="B151" s="2" t="s">
        <v>533</v>
      </c>
      <c r="C151" s="2" t="s">
        <v>534</v>
      </c>
      <c r="D151" s="2" t="s">
        <v>422</v>
      </c>
      <c r="E151" s="2">
        <v>3.0217398598</v>
      </c>
      <c r="F151" s="2">
        <v>-37.1823599508</v>
      </c>
      <c r="G151" s="2">
        <v>5.6477169551</v>
      </c>
      <c r="H151" s="2">
        <v>0.11828417805119999</v>
      </c>
      <c r="I151" s="161">
        <v>40.0</v>
      </c>
      <c r="J151" s="162">
        <v>0.0</v>
      </c>
      <c r="K151" s="162">
        <v>0.0</v>
      </c>
      <c r="L151" s="162">
        <v>0.0</v>
      </c>
      <c r="M151" s="163">
        <v>0.0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 t="s">
        <v>419</v>
      </c>
      <c r="B152" s="2" t="s">
        <v>535</v>
      </c>
      <c r="C152" s="2" t="s">
        <v>536</v>
      </c>
      <c r="D152" s="2" t="s">
        <v>422</v>
      </c>
      <c r="E152" s="2">
        <v>3.159294041</v>
      </c>
      <c r="F152" s="2">
        <v>-37.4068859976</v>
      </c>
      <c r="G152" s="2">
        <v>6.1418925605</v>
      </c>
      <c r="H152" s="2">
        <v>0.0947044327915</v>
      </c>
      <c r="I152" s="161">
        <v>40.0</v>
      </c>
      <c r="J152" s="162">
        <v>0.0</v>
      </c>
      <c r="K152" s="162">
        <v>0.0</v>
      </c>
      <c r="L152" s="162">
        <v>0.0</v>
      </c>
      <c r="M152" s="163">
        <v>0.0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 t="s">
        <v>419</v>
      </c>
      <c r="B153" s="2" t="s">
        <v>537</v>
      </c>
      <c r="C153" s="2" t="s">
        <v>538</v>
      </c>
      <c r="D153" s="2" t="s">
        <v>422</v>
      </c>
      <c r="E153" s="2">
        <v>2.3548082787</v>
      </c>
      <c r="F153" s="2">
        <v>-34.7150298504</v>
      </c>
      <c r="G153" s="2">
        <v>5.8675639272</v>
      </c>
      <c r="H153" s="2">
        <v>0.15491599500529998</v>
      </c>
      <c r="I153" s="161">
        <v>40.0</v>
      </c>
      <c r="J153" s="162">
        <v>0.0</v>
      </c>
      <c r="K153" s="162">
        <v>0.0</v>
      </c>
      <c r="L153" s="162">
        <v>0.0</v>
      </c>
      <c r="M153" s="163">
        <v>0.0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 t="s">
        <v>419</v>
      </c>
      <c r="B154" s="2" t="s">
        <v>539</v>
      </c>
      <c r="C154" s="2" t="s">
        <v>540</v>
      </c>
      <c r="D154" s="2" t="s">
        <v>422</v>
      </c>
      <c r="E154" s="2">
        <v>2.4859160576</v>
      </c>
      <c r="F154" s="2">
        <v>-35.0435977727</v>
      </c>
      <c r="G154" s="2">
        <v>6.2818214214</v>
      </c>
      <c r="H154" s="2">
        <v>0.1317834033049</v>
      </c>
      <c r="I154" s="161">
        <v>40.0</v>
      </c>
      <c r="J154" s="162">
        <v>0.0</v>
      </c>
      <c r="K154" s="162">
        <v>0.0</v>
      </c>
      <c r="L154" s="162">
        <v>0.0</v>
      </c>
      <c r="M154" s="163">
        <v>0.0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 t="s">
        <v>419</v>
      </c>
      <c r="B155" s="2" t="s">
        <v>541</v>
      </c>
      <c r="C155" s="2" t="s">
        <v>542</v>
      </c>
      <c r="D155" s="2" t="s">
        <v>422</v>
      </c>
      <c r="E155" s="2">
        <v>3.0217398598</v>
      </c>
      <c r="F155" s="2">
        <v>-37.1823599508</v>
      </c>
      <c r="G155" s="2">
        <v>5.6477169551</v>
      </c>
      <c r="H155" s="2">
        <v>0.11706600937919999</v>
      </c>
      <c r="I155" s="161">
        <v>40.0</v>
      </c>
      <c r="J155" s="162">
        <v>0.0</v>
      </c>
      <c r="K155" s="162">
        <v>0.0</v>
      </c>
      <c r="L155" s="162">
        <v>0.0</v>
      </c>
      <c r="M155" s="163">
        <v>0.0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 t="s">
        <v>419</v>
      </c>
      <c r="B156" s="2" t="s">
        <v>543</v>
      </c>
      <c r="C156" s="2" t="s">
        <v>544</v>
      </c>
      <c r="D156" s="2" t="s">
        <v>422</v>
      </c>
      <c r="E156" s="2">
        <v>3.159294041</v>
      </c>
      <c r="F156" s="2">
        <v>-37.4068859976</v>
      </c>
      <c r="G156" s="2">
        <v>6.1418925605</v>
      </c>
      <c r="H156" s="2">
        <v>0.0937291039265</v>
      </c>
      <c r="I156" s="161">
        <v>40.0</v>
      </c>
      <c r="J156" s="162">
        <v>0.0</v>
      </c>
      <c r="K156" s="162">
        <v>0.0</v>
      </c>
      <c r="L156" s="162">
        <v>0.0</v>
      </c>
      <c r="M156" s="163">
        <v>0.0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 t="s">
        <v>419</v>
      </c>
      <c r="B157" s="2" t="s">
        <v>545</v>
      </c>
      <c r="C157" s="2" t="s">
        <v>546</v>
      </c>
      <c r="D157" s="2" t="s">
        <v>422</v>
      </c>
      <c r="E157" s="2">
        <v>2.3548082787</v>
      </c>
      <c r="F157" s="2">
        <v>-34.7150298504</v>
      </c>
      <c r="G157" s="2">
        <v>5.8675639272</v>
      </c>
      <c r="H157" s="2">
        <v>0.15332056766229998</v>
      </c>
      <c r="I157" s="161">
        <v>40.0</v>
      </c>
      <c r="J157" s="162">
        <v>0.0</v>
      </c>
      <c r="K157" s="162">
        <v>0.0</v>
      </c>
      <c r="L157" s="162">
        <v>0.0</v>
      </c>
      <c r="M157" s="163">
        <v>0.0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 t="s">
        <v>419</v>
      </c>
      <c r="B158" s="2" t="s">
        <v>547</v>
      </c>
      <c r="C158" s="2" t="s">
        <v>548</v>
      </c>
      <c r="D158" s="2" t="s">
        <v>422</v>
      </c>
      <c r="E158" s="2">
        <v>2.4859160576</v>
      </c>
      <c r="F158" s="2">
        <v>-35.0435977727</v>
      </c>
      <c r="G158" s="2">
        <v>6.2818214214</v>
      </c>
      <c r="H158" s="2">
        <v>0.1304262106859</v>
      </c>
      <c r="I158" s="161">
        <v>40.0</v>
      </c>
      <c r="J158" s="162">
        <v>0.0</v>
      </c>
      <c r="K158" s="162">
        <v>0.0</v>
      </c>
      <c r="L158" s="162">
        <v>0.0</v>
      </c>
      <c r="M158" s="163">
        <v>0.0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2:$M$158"/>
  <printOptions/>
  <pageMargins bottom="0.787401575" footer="0.0" header="0.0" left="0.7" right="0.7" top="0.7874015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5.29"/>
    <col customWidth="1" min="3" max="3" width="14.71"/>
    <col customWidth="1" hidden="1" min="4" max="4" width="5.71"/>
    <col customWidth="1" min="5" max="5" width="5.29"/>
    <col customWidth="1" min="6" max="12" width="12.71"/>
    <col customWidth="1" min="13" max="30" width="5.71"/>
  </cols>
  <sheetData>
    <row r="1" ht="75.0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 ht="12.75" customHeight="1">
      <c r="A2" s="180"/>
      <c r="B2" s="181" t="s">
        <v>549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 ht="15.0" customHeight="1">
      <c r="A3" s="180"/>
      <c r="B3" s="181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ht="15.0" customHeight="1">
      <c r="A4" s="180"/>
      <c r="B4" s="13" t="s">
        <v>72</v>
      </c>
      <c r="C4" s="31" t="str">
        <f>Netzbetreiber!$D$9</f>
        <v>Gasversorgung Görlitz GmbH</v>
      </c>
      <c r="D4" s="2"/>
      <c r="E4" s="180"/>
      <c r="F4" s="180"/>
      <c r="G4" s="2"/>
      <c r="H4" s="180"/>
      <c r="I4" s="2"/>
      <c r="J4" s="12"/>
      <c r="K4" s="180"/>
      <c r="L4" s="180"/>
      <c r="M4" s="31" t="s">
        <v>550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2.75" customHeight="1">
      <c r="A5" s="180"/>
      <c r="B5" s="31" t="s">
        <v>73</v>
      </c>
      <c r="C5" s="31" t="str">
        <f>Netzbetreiber!D28</f>
        <v>Görlitz</v>
      </c>
      <c r="D5" s="182"/>
      <c r="E5" s="2"/>
      <c r="F5" s="2"/>
      <c r="G5" s="2"/>
      <c r="H5" s="180"/>
      <c r="I5" s="2"/>
      <c r="J5" s="2"/>
      <c r="K5" s="2"/>
      <c r="L5" s="2"/>
      <c r="M5" s="15" t="s">
        <v>551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12.75" customHeight="1">
      <c r="A6" s="180"/>
      <c r="B6" s="13" t="s">
        <v>552</v>
      </c>
      <c r="C6" s="32">
        <f>Netzbetreiber!$D$11</f>
        <v>9870020700000</v>
      </c>
      <c r="D6" s="18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2.75" customHeight="1">
      <c r="A7" s="180"/>
      <c r="B7" s="13" t="s">
        <v>75</v>
      </c>
      <c r="C7" s="182">
        <f>Netzbetreiber!$D$6</f>
        <v>45261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2.75" customHeight="1">
      <c r="A8" s="180"/>
      <c r="B8" s="18"/>
      <c r="C8" s="2"/>
      <c r="D8" s="2"/>
      <c r="E8" s="2"/>
      <c r="F8" s="2"/>
      <c r="G8" s="2"/>
      <c r="H8" s="2"/>
      <c r="I8" s="2"/>
      <c r="J8" s="2"/>
      <c r="K8" s="2"/>
      <c r="L8" s="2"/>
      <c r="M8" s="183" t="s">
        <v>553</v>
      </c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5"/>
    </row>
    <row r="9" ht="12.75" customHeight="1">
      <c r="A9" s="18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86" t="s">
        <v>554</v>
      </c>
      <c r="N9" s="187" t="s">
        <v>555</v>
      </c>
      <c r="O9" s="188" t="s">
        <v>556</v>
      </c>
      <c r="P9" s="188" t="s">
        <v>557</v>
      </c>
      <c r="Q9" s="188" t="s">
        <v>558</v>
      </c>
      <c r="R9" s="188" t="s">
        <v>559</v>
      </c>
      <c r="S9" s="188" t="s">
        <v>560</v>
      </c>
      <c r="T9" s="188" t="s">
        <v>561</v>
      </c>
      <c r="U9" s="188" t="s">
        <v>562</v>
      </c>
      <c r="V9" s="188" t="s">
        <v>563</v>
      </c>
      <c r="W9" s="188" t="s">
        <v>564</v>
      </c>
      <c r="X9" s="188" t="s">
        <v>565</v>
      </c>
      <c r="Y9" s="188" t="s">
        <v>566</v>
      </c>
      <c r="Z9" s="188" t="s">
        <v>567</v>
      </c>
      <c r="AA9" s="188" t="s">
        <v>568</v>
      </c>
      <c r="AB9" s="188" t="s">
        <v>569</v>
      </c>
      <c r="AC9" s="189" t="s">
        <v>570</v>
      </c>
      <c r="AD9" s="189" t="s">
        <v>571</v>
      </c>
    </row>
    <row r="10" ht="72.0" customHeight="1">
      <c r="A10" s="180"/>
      <c r="B10" s="190" t="s">
        <v>572</v>
      </c>
      <c r="C10" s="184"/>
      <c r="D10" s="191">
        <v>2.0</v>
      </c>
      <c r="E10" s="192" t="str">
        <f>IF(ISERROR(HLOOKUP(E$11,$M$9:$AD$35,$D10,0)),"",HLOOKUP(E$11,$M$9:$AD$35,$D10,0))</f>
        <v/>
      </c>
      <c r="F10" s="193" t="s">
        <v>573</v>
      </c>
      <c r="G10" s="184"/>
      <c r="H10" s="184"/>
      <c r="I10" s="184"/>
      <c r="J10" s="184"/>
      <c r="K10" s="184"/>
      <c r="L10" s="185"/>
      <c r="M10" s="194" t="s">
        <v>574</v>
      </c>
      <c r="N10" s="195" t="s">
        <v>575</v>
      </c>
      <c r="O10" s="196" t="s">
        <v>576</v>
      </c>
      <c r="P10" s="197" t="s">
        <v>577</v>
      </c>
      <c r="Q10" s="197" t="s">
        <v>578</v>
      </c>
      <c r="R10" s="197" t="s">
        <v>579</v>
      </c>
      <c r="S10" s="197" t="s">
        <v>580</v>
      </c>
      <c r="T10" s="197" t="s">
        <v>581</v>
      </c>
      <c r="U10" s="197" t="s">
        <v>582</v>
      </c>
      <c r="V10" s="197" t="s">
        <v>583</v>
      </c>
      <c r="W10" s="197" t="s">
        <v>584</v>
      </c>
      <c r="X10" s="197" t="s">
        <v>585</v>
      </c>
      <c r="Y10" s="197" t="s">
        <v>586</v>
      </c>
      <c r="Z10" s="197" t="s">
        <v>587</v>
      </c>
      <c r="AA10" s="197" t="s">
        <v>588</v>
      </c>
      <c r="AB10" s="197" t="s">
        <v>589</v>
      </c>
      <c r="AC10" s="198" t="s">
        <v>590</v>
      </c>
      <c r="AD10" s="199" t="s">
        <v>591</v>
      </c>
    </row>
    <row r="11" ht="12.75" customHeight="1">
      <c r="A11" s="180"/>
      <c r="B11" s="200" t="s">
        <v>592</v>
      </c>
      <c r="C11" s="201"/>
      <c r="D11" s="202">
        <v>3.0</v>
      </c>
      <c r="E11" s="186"/>
      <c r="F11" s="203" t="s">
        <v>593</v>
      </c>
      <c r="G11" s="204" t="s">
        <v>594</v>
      </c>
      <c r="H11" s="204" t="s">
        <v>595</v>
      </c>
      <c r="I11" s="204" t="s">
        <v>596</v>
      </c>
      <c r="J11" s="204" t="s">
        <v>597</v>
      </c>
      <c r="K11" s="204" t="s">
        <v>598</v>
      </c>
      <c r="L11" s="205" t="s">
        <v>599</v>
      </c>
      <c r="M11" s="206">
        <v>1.0</v>
      </c>
      <c r="N11" s="207">
        <v>0.0</v>
      </c>
      <c r="O11" s="208">
        <v>0.0</v>
      </c>
      <c r="P11" s="208">
        <v>0.0</v>
      </c>
      <c r="Q11" s="208">
        <v>0.0</v>
      </c>
      <c r="R11" s="208">
        <v>0.0</v>
      </c>
      <c r="S11" s="208">
        <v>0.0</v>
      </c>
      <c r="T11" s="208">
        <v>0.0</v>
      </c>
      <c r="U11" s="208">
        <v>0.0</v>
      </c>
      <c r="V11" s="208">
        <v>0.0</v>
      </c>
      <c r="W11" s="208">
        <v>0.0</v>
      </c>
      <c r="X11" s="208">
        <v>0.0</v>
      </c>
      <c r="Y11" s="208">
        <v>0.0</v>
      </c>
      <c r="Z11" s="208">
        <v>0.0</v>
      </c>
      <c r="AA11" s="208">
        <v>0.0</v>
      </c>
      <c r="AB11" s="208">
        <v>0.0</v>
      </c>
      <c r="AC11" s="209">
        <v>0.0</v>
      </c>
      <c r="AD11" s="206">
        <v>0.0</v>
      </c>
    </row>
    <row r="12" ht="12.75" customHeight="1">
      <c r="A12" s="180"/>
      <c r="B12" s="210" t="s">
        <v>600</v>
      </c>
      <c r="C12" s="211"/>
      <c r="D12" s="212">
        <v>4.0</v>
      </c>
      <c r="E12" s="213">
        <f t="shared" ref="E12:E18" si="1">MIN(SUMPRODUCT($M$11:$AD$11,M12:AD12),1)</f>
        <v>1</v>
      </c>
      <c r="F12" s="214" t="s">
        <v>599</v>
      </c>
      <c r="G12" s="215" t="s">
        <v>599</v>
      </c>
      <c r="H12" s="215" t="s">
        <v>599</v>
      </c>
      <c r="I12" s="215" t="s">
        <v>599</v>
      </c>
      <c r="J12" s="215" t="s">
        <v>599</v>
      </c>
      <c r="K12" s="215" t="s">
        <v>599</v>
      </c>
      <c r="L12" s="216" t="s">
        <v>599</v>
      </c>
      <c r="M12" s="217">
        <v>1.0</v>
      </c>
      <c r="N12" s="218">
        <v>1.0</v>
      </c>
      <c r="O12" s="219">
        <v>1.0</v>
      </c>
      <c r="P12" s="219">
        <v>1.0</v>
      </c>
      <c r="Q12" s="219">
        <v>1.0</v>
      </c>
      <c r="R12" s="219">
        <v>1.0</v>
      </c>
      <c r="S12" s="219">
        <v>1.0</v>
      </c>
      <c r="T12" s="219">
        <v>1.0</v>
      </c>
      <c r="U12" s="219">
        <v>1.0</v>
      </c>
      <c r="V12" s="219">
        <v>1.0</v>
      </c>
      <c r="W12" s="219">
        <v>1.0</v>
      </c>
      <c r="X12" s="219">
        <v>1.0</v>
      </c>
      <c r="Y12" s="219">
        <v>1.0</v>
      </c>
      <c r="Z12" s="219">
        <v>1.0</v>
      </c>
      <c r="AA12" s="219">
        <v>1.0</v>
      </c>
      <c r="AB12" s="219">
        <v>1.0</v>
      </c>
      <c r="AC12" s="220">
        <v>1.0</v>
      </c>
      <c r="AD12" s="221">
        <v>1.0</v>
      </c>
    </row>
    <row r="13" ht="12.75" customHeight="1">
      <c r="A13" s="180"/>
      <c r="B13" s="222" t="s">
        <v>601</v>
      </c>
      <c r="C13" s="223"/>
      <c r="D13" s="212">
        <v>5.0</v>
      </c>
      <c r="E13" s="224">
        <f t="shared" si="1"/>
        <v>0</v>
      </c>
      <c r="F13" s="225" t="s">
        <v>599</v>
      </c>
      <c r="G13" s="226" t="s">
        <v>599</v>
      </c>
      <c r="H13" s="226" t="s">
        <v>599</v>
      </c>
      <c r="I13" s="226" t="s">
        <v>599</v>
      </c>
      <c r="J13" s="226" t="s">
        <v>599</v>
      </c>
      <c r="K13" s="226" t="s">
        <v>599</v>
      </c>
      <c r="L13" s="227" t="s">
        <v>599</v>
      </c>
      <c r="M13" s="217"/>
      <c r="N13" s="228"/>
      <c r="O13" s="80"/>
      <c r="P13" s="80"/>
      <c r="Q13" s="80"/>
      <c r="R13" s="80"/>
      <c r="S13" s="80"/>
      <c r="T13" s="80"/>
      <c r="U13" s="80">
        <v>1.0</v>
      </c>
      <c r="V13" s="80"/>
      <c r="W13" s="80"/>
      <c r="X13" s="80"/>
      <c r="Y13" s="80"/>
      <c r="Z13" s="80">
        <v>1.0</v>
      </c>
      <c r="AA13" s="80"/>
      <c r="AB13" s="80">
        <v>1.0</v>
      </c>
      <c r="AC13" s="229"/>
      <c r="AD13" s="227"/>
    </row>
    <row r="14" ht="12.75" customHeight="1">
      <c r="A14" s="180"/>
      <c r="B14" s="222" t="s">
        <v>602</v>
      </c>
      <c r="C14" s="223"/>
      <c r="D14" s="212">
        <v>6.0</v>
      </c>
      <c r="E14" s="224">
        <f t="shared" si="1"/>
        <v>0</v>
      </c>
      <c r="F14" s="225" t="s">
        <v>599</v>
      </c>
      <c r="G14" s="226" t="s">
        <v>603</v>
      </c>
      <c r="H14" s="226" t="s">
        <v>603</v>
      </c>
      <c r="I14" s="226" t="s">
        <v>603</v>
      </c>
      <c r="J14" s="226" t="s">
        <v>603</v>
      </c>
      <c r="K14" s="226" t="s">
        <v>603</v>
      </c>
      <c r="L14" s="227" t="s">
        <v>603</v>
      </c>
      <c r="M14" s="217"/>
      <c r="N14" s="228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229"/>
      <c r="AD14" s="227"/>
    </row>
    <row r="15" ht="12.75" customHeight="1">
      <c r="A15" s="180"/>
      <c r="B15" s="222" t="s">
        <v>604</v>
      </c>
      <c r="C15" s="223"/>
      <c r="D15" s="212">
        <v>7.0</v>
      </c>
      <c r="E15" s="224">
        <f t="shared" si="1"/>
        <v>0</v>
      </c>
      <c r="F15" s="225" t="s">
        <v>603</v>
      </c>
      <c r="G15" s="226" t="s">
        <v>598</v>
      </c>
      <c r="H15" s="226" t="s">
        <v>603</v>
      </c>
      <c r="I15" s="226" t="s">
        <v>603</v>
      </c>
      <c r="J15" s="226" t="s">
        <v>603</v>
      </c>
      <c r="K15" s="226" t="s">
        <v>603</v>
      </c>
      <c r="L15" s="227" t="s">
        <v>603</v>
      </c>
      <c r="M15" s="217"/>
      <c r="N15" s="228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229"/>
      <c r="AD15" s="227"/>
    </row>
    <row r="16" ht="12.75" customHeight="1">
      <c r="A16" s="180"/>
      <c r="B16" s="230" t="s">
        <v>605</v>
      </c>
      <c r="C16" s="223"/>
      <c r="D16" s="212">
        <v>8.0</v>
      </c>
      <c r="E16" s="224">
        <f t="shared" si="1"/>
        <v>1</v>
      </c>
      <c r="F16" s="225" t="s">
        <v>603</v>
      </c>
      <c r="G16" s="226" t="s">
        <v>603</v>
      </c>
      <c r="H16" s="226" t="s">
        <v>603</v>
      </c>
      <c r="I16" s="226" t="s">
        <v>603</v>
      </c>
      <c r="J16" s="226" t="s">
        <v>599</v>
      </c>
      <c r="K16" s="226" t="s">
        <v>603</v>
      </c>
      <c r="L16" s="227" t="s">
        <v>603</v>
      </c>
      <c r="M16" s="217">
        <v>1.0</v>
      </c>
      <c r="N16" s="228">
        <v>1.0</v>
      </c>
      <c r="O16" s="80">
        <v>1.0</v>
      </c>
      <c r="P16" s="80">
        <v>1.0</v>
      </c>
      <c r="Q16" s="80">
        <v>1.0</v>
      </c>
      <c r="R16" s="80">
        <v>1.0</v>
      </c>
      <c r="S16" s="80">
        <v>1.0</v>
      </c>
      <c r="T16" s="80">
        <v>1.0</v>
      </c>
      <c r="U16" s="80">
        <v>1.0</v>
      </c>
      <c r="V16" s="80">
        <v>1.0</v>
      </c>
      <c r="W16" s="80">
        <v>1.0</v>
      </c>
      <c r="X16" s="80">
        <v>1.0</v>
      </c>
      <c r="Y16" s="80">
        <v>1.0</v>
      </c>
      <c r="Z16" s="80">
        <v>1.0</v>
      </c>
      <c r="AA16" s="80">
        <v>1.0</v>
      </c>
      <c r="AB16" s="80">
        <v>1.0</v>
      </c>
      <c r="AC16" s="229">
        <v>1.0</v>
      </c>
      <c r="AD16" s="227">
        <v>1.0</v>
      </c>
    </row>
    <row r="17" ht="12.75" customHeight="1">
      <c r="A17" s="180"/>
      <c r="B17" s="230" t="s">
        <v>606</v>
      </c>
      <c r="C17" s="223"/>
      <c r="D17" s="212">
        <v>9.0</v>
      </c>
      <c r="E17" s="224">
        <f t="shared" si="1"/>
        <v>1</v>
      </c>
      <c r="F17" s="225" t="s">
        <v>603</v>
      </c>
      <c r="G17" s="226" t="s">
        <v>603</v>
      </c>
      <c r="H17" s="226" t="s">
        <v>603</v>
      </c>
      <c r="I17" s="226" t="s">
        <v>603</v>
      </c>
      <c r="J17" s="226" t="s">
        <v>603</v>
      </c>
      <c r="K17" s="226" t="s">
        <v>603</v>
      </c>
      <c r="L17" s="227" t="s">
        <v>599</v>
      </c>
      <c r="M17" s="217">
        <v>1.0</v>
      </c>
      <c r="N17" s="228">
        <v>1.0</v>
      </c>
      <c r="O17" s="80">
        <v>1.0</v>
      </c>
      <c r="P17" s="80">
        <v>1.0</v>
      </c>
      <c r="Q17" s="80">
        <v>1.0</v>
      </c>
      <c r="R17" s="80">
        <v>1.0</v>
      </c>
      <c r="S17" s="80">
        <v>1.0</v>
      </c>
      <c r="T17" s="80">
        <v>1.0</v>
      </c>
      <c r="U17" s="80">
        <v>1.0</v>
      </c>
      <c r="V17" s="80">
        <v>1.0</v>
      </c>
      <c r="W17" s="80">
        <v>1.0</v>
      </c>
      <c r="X17" s="80">
        <v>1.0</v>
      </c>
      <c r="Y17" s="80">
        <v>1.0</v>
      </c>
      <c r="Z17" s="80">
        <v>1.0</v>
      </c>
      <c r="AA17" s="80">
        <v>1.0</v>
      </c>
      <c r="AB17" s="80">
        <v>1.0</v>
      </c>
      <c r="AC17" s="229">
        <v>1.0</v>
      </c>
      <c r="AD17" s="227">
        <v>1.0</v>
      </c>
    </row>
    <row r="18" ht="12.75" customHeight="1">
      <c r="A18" s="180"/>
      <c r="B18" s="230" t="s">
        <v>607</v>
      </c>
      <c r="C18" s="223"/>
      <c r="D18" s="212">
        <v>10.0</v>
      </c>
      <c r="E18" s="224">
        <f t="shared" si="1"/>
        <v>1</v>
      </c>
      <c r="F18" s="225" t="s">
        <v>599</v>
      </c>
      <c r="G18" s="226" t="s">
        <v>603</v>
      </c>
      <c r="H18" s="226" t="s">
        <v>603</v>
      </c>
      <c r="I18" s="226" t="s">
        <v>603</v>
      </c>
      <c r="J18" s="226" t="s">
        <v>603</v>
      </c>
      <c r="K18" s="226" t="s">
        <v>603</v>
      </c>
      <c r="L18" s="227" t="s">
        <v>603</v>
      </c>
      <c r="M18" s="217">
        <v>1.0</v>
      </c>
      <c r="N18" s="228">
        <v>1.0</v>
      </c>
      <c r="O18" s="80">
        <v>1.0</v>
      </c>
      <c r="P18" s="80">
        <v>1.0</v>
      </c>
      <c r="Q18" s="80">
        <v>1.0</v>
      </c>
      <c r="R18" s="80">
        <v>1.0</v>
      </c>
      <c r="S18" s="80">
        <v>1.0</v>
      </c>
      <c r="T18" s="80">
        <v>1.0</v>
      </c>
      <c r="U18" s="80">
        <v>1.0</v>
      </c>
      <c r="V18" s="80">
        <v>1.0</v>
      </c>
      <c r="W18" s="80">
        <v>1.0</v>
      </c>
      <c r="X18" s="80">
        <v>1.0</v>
      </c>
      <c r="Y18" s="80">
        <v>1.0</v>
      </c>
      <c r="Z18" s="80">
        <v>1.0</v>
      </c>
      <c r="AA18" s="80">
        <v>1.0</v>
      </c>
      <c r="AB18" s="80">
        <v>1.0</v>
      </c>
      <c r="AC18" s="229">
        <v>1.0</v>
      </c>
      <c r="AD18" s="227">
        <v>1.0</v>
      </c>
    </row>
    <row r="19" ht="12.75" customHeight="1">
      <c r="A19" s="180"/>
      <c r="B19" s="222" t="s">
        <v>608</v>
      </c>
      <c r="C19" s="223"/>
      <c r="D19" s="212"/>
      <c r="E19" s="224">
        <v>1.0</v>
      </c>
      <c r="F19" s="225" t="s">
        <v>599</v>
      </c>
      <c r="G19" s="226" t="s">
        <v>599</v>
      </c>
      <c r="H19" s="226" t="s">
        <v>599</v>
      </c>
      <c r="I19" s="226" t="s">
        <v>599</v>
      </c>
      <c r="J19" s="226" t="s">
        <v>599</v>
      </c>
      <c r="K19" s="226" t="s">
        <v>599</v>
      </c>
      <c r="L19" s="227" t="s">
        <v>599</v>
      </c>
      <c r="M19" s="217"/>
      <c r="N19" s="228"/>
      <c r="O19" s="80"/>
      <c r="P19" s="80"/>
      <c r="Q19" s="80">
        <v>1.0</v>
      </c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229"/>
      <c r="AD19" s="227"/>
    </row>
    <row r="20" ht="12.75" customHeight="1">
      <c r="A20" s="180"/>
      <c r="B20" s="230" t="s">
        <v>609</v>
      </c>
      <c r="C20" s="223"/>
      <c r="D20" s="212">
        <v>11.0</v>
      </c>
      <c r="E20" s="224">
        <f t="shared" ref="E20:E26" si="2">MIN(SUMPRODUCT($M$11:$AD$11,M20:AD20),1)</f>
        <v>1</v>
      </c>
      <c r="F20" s="225" t="s">
        <v>599</v>
      </c>
      <c r="G20" s="226" t="s">
        <v>599</v>
      </c>
      <c r="H20" s="226" t="s">
        <v>599</v>
      </c>
      <c r="I20" s="226" t="s">
        <v>599</v>
      </c>
      <c r="J20" s="226" t="s">
        <v>599</v>
      </c>
      <c r="K20" s="226" t="s">
        <v>599</v>
      </c>
      <c r="L20" s="227" t="s">
        <v>599</v>
      </c>
      <c r="M20" s="217">
        <v>1.0</v>
      </c>
      <c r="N20" s="228">
        <v>1.0</v>
      </c>
      <c r="O20" s="80">
        <v>1.0</v>
      </c>
      <c r="P20" s="80">
        <v>1.0</v>
      </c>
      <c r="Q20" s="80">
        <v>1.0</v>
      </c>
      <c r="R20" s="80">
        <v>1.0</v>
      </c>
      <c r="S20" s="80">
        <v>1.0</v>
      </c>
      <c r="T20" s="80">
        <v>1.0</v>
      </c>
      <c r="U20" s="80">
        <v>1.0</v>
      </c>
      <c r="V20" s="80">
        <v>1.0</v>
      </c>
      <c r="W20" s="80">
        <v>1.0</v>
      </c>
      <c r="X20" s="80">
        <v>1.0</v>
      </c>
      <c r="Y20" s="80">
        <v>1.0</v>
      </c>
      <c r="Z20" s="80">
        <v>1.0</v>
      </c>
      <c r="AA20" s="80">
        <v>1.0</v>
      </c>
      <c r="AB20" s="80">
        <v>1.0</v>
      </c>
      <c r="AC20" s="229">
        <v>1.0</v>
      </c>
      <c r="AD20" s="227">
        <v>1.0</v>
      </c>
    </row>
    <row r="21" ht="12.75" customHeight="1">
      <c r="A21" s="180"/>
      <c r="B21" s="230" t="s">
        <v>610</v>
      </c>
      <c r="C21" s="223"/>
      <c r="D21" s="212">
        <v>12.0</v>
      </c>
      <c r="E21" s="224">
        <f t="shared" si="2"/>
        <v>1</v>
      </c>
      <c r="F21" s="225" t="s">
        <v>603</v>
      </c>
      <c r="G21" s="226" t="s">
        <v>603</v>
      </c>
      <c r="H21" s="226" t="s">
        <v>603</v>
      </c>
      <c r="I21" s="226" t="s">
        <v>599</v>
      </c>
      <c r="J21" s="226" t="s">
        <v>603</v>
      </c>
      <c r="K21" s="226" t="s">
        <v>603</v>
      </c>
      <c r="L21" s="227" t="s">
        <v>603</v>
      </c>
      <c r="M21" s="217">
        <v>1.0</v>
      </c>
      <c r="N21" s="228">
        <v>1.0</v>
      </c>
      <c r="O21" s="80">
        <v>1.0</v>
      </c>
      <c r="P21" s="80">
        <v>1.0</v>
      </c>
      <c r="Q21" s="80">
        <v>1.0</v>
      </c>
      <c r="R21" s="80">
        <v>1.0</v>
      </c>
      <c r="S21" s="80">
        <v>1.0</v>
      </c>
      <c r="T21" s="80">
        <v>1.0</v>
      </c>
      <c r="U21" s="80">
        <v>1.0</v>
      </c>
      <c r="V21" s="80">
        <v>1.0</v>
      </c>
      <c r="W21" s="80">
        <v>1.0</v>
      </c>
      <c r="X21" s="80">
        <v>1.0</v>
      </c>
      <c r="Y21" s="80">
        <v>1.0</v>
      </c>
      <c r="Z21" s="80">
        <v>1.0</v>
      </c>
      <c r="AA21" s="80">
        <v>1.0</v>
      </c>
      <c r="AB21" s="80">
        <v>1.0</v>
      </c>
      <c r="AC21" s="229">
        <v>1.0</v>
      </c>
      <c r="AD21" s="227">
        <v>1.0</v>
      </c>
    </row>
    <row r="22" ht="12.75" customHeight="1">
      <c r="A22" s="180"/>
      <c r="B22" s="230" t="s">
        <v>611</v>
      </c>
      <c r="C22" s="223"/>
      <c r="D22" s="212">
        <v>13.0</v>
      </c>
      <c r="E22" s="224">
        <f t="shared" si="2"/>
        <v>1</v>
      </c>
      <c r="F22" s="225" t="s">
        <v>603</v>
      </c>
      <c r="G22" s="226" t="s">
        <v>603</v>
      </c>
      <c r="H22" s="226" t="s">
        <v>603</v>
      </c>
      <c r="I22" s="226" t="s">
        <v>603</v>
      </c>
      <c r="J22" s="226" t="s">
        <v>603</v>
      </c>
      <c r="K22" s="226" t="s">
        <v>603</v>
      </c>
      <c r="L22" s="227" t="s">
        <v>599</v>
      </c>
      <c r="M22" s="217">
        <v>1.0</v>
      </c>
      <c r="N22" s="228">
        <v>1.0</v>
      </c>
      <c r="O22" s="80">
        <v>1.0</v>
      </c>
      <c r="P22" s="80">
        <v>1.0</v>
      </c>
      <c r="Q22" s="80">
        <v>1.0</v>
      </c>
      <c r="R22" s="80">
        <v>1.0</v>
      </c>
      <c r="S22" s="80">
        <v>1.0</v>
      </c>
      <c r="T22" s="80">
        <v>1.0</v>
      </c>
      <c r="U22" s="80">
        <v>1.0</v>
      </c>
      <c r="V22" s="80">
        <v>1.0</v>
      </c>
      <c r="W22" s="80">
        <v>1.0</v>
      </c>
      <c r="X22" s="80">
        <v>1.0</v>
      </c>
      <c r="Y22" s="80">
        <v>1.0</v>
      </c>
      <c r="Z22" s="80">
        <v>1.0</v>
      </c>
      <c r="AA22" s="80">
        <v>1.0</v>
      </c>
      <c r="AB22" s="80">
        <v>1.0</v>
      </c>
      <c r="AC22" s="229">
        <v>1.0</v>
      </c>
      <c r="AD22" s="227">
        <v>1.0</v>
      </c>
    </row>
    <row r="23" ht="12.75" customHeight="1">
      <c r="A23" s="180"/>
      <c r="B23" s="230" t="s">
        <v>612</v>
      </c>
      <c r="C23" s="223"/>
      <c r="D23" s="212">
        <v>14.0</v>
      </c>
      <c r="E23" s="224">
        <f t="shared" si="2"/>
        <v>1</v>
      </c>
      <c r="F23" s="225" t="s">
        <v>599</v>
      </c>
      <c r="G23" s="226" t="s">
        <v>603</v>
      </c>
      <c r="H23" s="226" t="s">
        <v>603</v>
      </c>
      <c r="I23" s="226" t="s">
        <v>603</v>
      </c>
      <c r="J23" s="226" t="s">
        <v>603</v>
      </c>
      <c r="K23" s="226" t="s">
        <v>603</v>
      </c>
      <c r="L23" s="227" t="s">
        <v>603</v>
      </c>
      <c r="M23" s="217">
        <v>1.0</v>
      </c>
      <c r="N23" s="228">
        <v>1.0</v>
      </c>
      <c r="O23" s="80">
        <v>1.0</v>
      </c>
      <c r="P23" s="80">
        <v>1.0</v>
      </c>
      <c r="Q23" s="80">
        <v>1.0</v>
      </c>
      <c r="R23" s="80">
        <v>1.0</v>
      </c>
      <c r="S23" s="80">
        <v>1.0</v>
      </c>
      <c r="T23" s="80">
        <v>1.0</v>
      </c>
      <c r="U23" s="80">
        <v>1.0</v>
      </c>
      <c r="V23" s="80">
        <v>1.0</v>
      </c>
      <c r="W23" s="80">
        <v>1.0</v>
      </c>
      <c r="X23" s="80">
        <v>1.0</v>
      </c>
      <c r="Y23" s="80">
        <v>1.0</v>
      </c>
      <c r="Z23" s="80">
        <v>1.0</v>
      </c>
      <c r="AA23" s="80">
        <v>1.0</v>
      </c>
      <c r="AB23" s="80">
        <v>1.0</v>
      </c>
      <c r="AC23" s="229">
        <v>1.0</v>
      </c>
      <c r="AD23" s="227">
        <v>1.0</v>
      </c>
    </row>
    <row r="24" ht="12.75" customHeight="1">
      <c r="A24" s="180"/>
      <c r="B24" s="222" t="s">
        <v>613</v>
      </c>
      <c r="C24" s="223"/>
      <c r="D24" s="212">
        <v>15.0</v>
      </c>
      <c r="E24" s="224">
        <f t="shared" si="2"/>
        <v>0</v>
      </c>
      <c r="F24" s="225" t="s">
        <v>603</v>
      </c>
      <c r="G24" s="226" t="s">
        <v>603</v>
      </c>
      <c r="H24" s="226" t="s">
        <v>603</v>
      </c>
      <c r="I24" s="226" t="s">
        <v>599</v>
      </c>
      <c r="J24" s="226" t="s">
        <v>603</v>
      </c>
      <c r="K24" s="226" t="s">
        <v>603</v>
      </c>
      <c r="L24" s="227" t="s">
        <v>603</v>
      </c>
      <c r="M24" s="217"/>
      <c r="N24" s="228"/>
      <c r="O24" s="80"/>
      <c r="P24" s="80">
        <v>1.0</v>
      </c>
      <c r="Q24" s="80"/>
      <c r="R24" s="80">
        <v>1.0</v>
      </c>
      <c r="S24" s="80"/>
      <c r="T24" s="80">
        <v>1.0</v>
      </c>
      <c r="U24" s="80">
        <v>1.0</v>
      </c>
      <c r="V24" s="80">
        <v>1.0</v>
      </c>
      <c r="W24" s="80"/>
      <c r="X24" s="80"/>
      <c r="Y24" s="80"/>
      <c r="Z24" s="80">
        <v>1.0</v>
      </c>
      <c r="AA24" s="80"/>
      <c r="AB24" s="80"/>
      <c r="AC24" s="229"/>
      <c r="AD24" s="227"/>
    </row>
    <row r="25" ht="12.75" customHeight="1">
      <c r="A25" s="180"/>
      <c r="B25" s="222" t="s">
        <v>614</v>
      </c>
      <c r="C25" s="223"/>
      <c r="D25" s="212">
        <v>16.0</v>
      </c>
      <c r="E25" s="224">
        <f t="shared" si="2"/>
        <v>0</v>
      </c>
      <c r="F25" s="225" t="s">
        <v>599</v>
      </c>
      <c r="G25" s="226" t="s">
        <v>599</v>
      </c>
      <c r="H25" s="226" t="s">
        <v>599</v>
      </c>
      <c r="I25" s="226" t="s">
        <v>599</v>
      </c>
      <c r="J25" s="226" t="s">
        <v>599</v>
      </c>
      <c r="K25" s="226" t="s">
        <v>599</v>
      </c>
      <c r="L25" s="227" t="s">
        <v>599</v>
      </c>
      <c r="M25" s="217"/>
      <c r="N25" s="228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229"/>
      <c r="AD25" s="227"/>
    </row>
    <row r="26" ht="12.75" customHeight="1">
      <c r="A26" s="180"/>
      <c r="B26" s="222" t="s">
        <v>615</v>
      </c>
      <c r="C26" s="223"/>
      <c r="D26" s="212">
        <v>17.0</v>
      </c>
      <c r="E26" s="224">
        <f t="shared" si="2"/>
        <v>0</v>
      </c>
      <c r="F26" s="225" t="s">
        <v>599</v>
      </c>
      <c r="G26" s="226" t="s">
        <v>599</v>
      </c>
      <c r="H26" s="226" t="s">
        <v>599</v>
      </c>
      <c r="I26" s="226" t="s">
        <v>599</v>
      </c>
      <c r="J26" s="226" t="s">
        <v>599</v>
      </c>
      <c r="K26" s="226" t="s">
        <v>599</v>
      </c>
      <c r="L26" s="227" t="s">
        <v>599</v>
      </c>
      <c r="M26" s="217"/>
      <c r="N26" s="228"/>
      <c r="O26" s="80"/>
      <c r="P26" s="80">
        <v>1.0</v>
      </c>
      <c r="Q26" s="80"/>
      <c r="R26" s="80"/>
      <c r="S26" s="80"/>
      <c r="T26" s="80"/>
      <c r="U26" s="80"/>
      <c r="V26" s="80"/>
      <c r="W26" s="80"/>
      <c r="X26" s="80"/>
      <c r="Y26" s="80"/>
      <c r="Z26" s="80">
        <v>1.0</v>
      </c>
      <c r="AA26" s="80"/>
      <c r="AB26" s="80"/>
      <c r="AC26" s="229"/>
      <c r="AD26" s="227"/>
    </row>
    <row r="27" ht="12.75" customHeight="1">
      <c r="A27" s="180"/>
      <c r="B27" s="222" t="s">
        <v>616</v>
      </c>
      <c r="C27" s="223"/>
      <c r="D27" s="212"/>
      <c r="E27" s="224">
        <v>1.0</v>
      </c>
      <c r="F27" s="225" t="s">
        <v>599</v>
      </c>
      <c r="G27" s="226" t="s">
        <v>599</v>
      </c>
      <c r="H27" s="226" t="s">
        <v>599</v>
      </c>
      <c r="I27" s="226" t="s">
        <v>599</v>
      </c>
      <c r="J27" s="226" t="s">
        <v>599</v>
      </c>
      <c r="K27" s="226" t="s">
        <v>599</v>
      </c>
      <c r="L27" s="227" t="s">
        <v>599</v>
      </c>
      <c r="M27" s="217"/>
      <c r="N27" s="228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229">
        <v>1.0</v>
      </c>
      <c r="AD27" s="227"/>
    </row>
    <row r="28" ht="12.75" customHeight="1">
      <c r="A28" s="180"/>
      <c r="B28" s="230" t="s">
        <v>617</v>
      </c>
      <c r="C28" s="223"/>
      <c r="D28" s="212">
        <v>18.0</v>
      </c>
      <c r="E28" s="224">
        <f>MIN(SUMPRODUCT($M$11:$AD$11,M28:AD28),1)</f>
        <v>1</v>
      </c>
      <c r="F28" s="225" t="s">
        <v>599</v>
      </c>
      <c r="G28" s="226" t="s">
        <v>599</v>
      </c>
      <c r="H28" s="226" t="s">
        <v>599</v>
      </c>
      <c r="I28" s="226" t="s">
        <v>599</v>
      </c>
      <c r="J28" s="226" t="s">
        <v>599</v>
      </c>
      <c r="K28" s="226" t="s">
        <v>599</v>
      </c>
      <c r="L28" s="227" t="s">
        <v>599</v>
      </c>
      <c r="M28" s="217">
        <v>1.0</v>
      </c>
      <c r="N28" s="228">
        <v>1.0</v>
      </c>
      <c r="O28" s="80">
        <v>1.0</v>
      </c>
      <c r="P28" s="80">
        <v>1.0</v>
      </c>
      <c r="Q28" s="80">
        <v>1.0</v>
      </c>
      <c r="R28" s="80">
        <v>1.0</v>
      </c>
      <c r="S28" s="80">
        <v>1.0</v>
      </c>
      <c r="T28" s="80">
        <v>1.0</v>
      </c>
      <c r="U28" s="80">
        <v>1.0</v>
      </c>
      <c r="V28" s="80">
        <v>1.0</v>
      </c>
      <c r="W28" s="80">
        <v>1.0</v>
      </c>
      <c r="X28" s="80">
        <v>1.0</v>
      </c>
      <c r="Y28" s="80">
        <v>1.0</v>
      </c>
      <c r="Z28" s="80">
        <v>1.0</v>
      </c>
      <c r="AA28" s="80">
        <v>1.0</v>
      </c>
      <c r="AB28" s="80">
        <v>1.0</v>
      </c>
      <c r="AC28" s="229">
        <v>1.0</v>
      </c>
      <c r="AD28" s="227">
        <v>1.0</v>
      </c>
    </row>
    <row r="29" ht="12.75" customHeight="1">
      <c r="A29" s="180"/>
      <c r="B29" s="222" t="s">
        <v>618</v>
      </c>
      <c r="C29" s="223"/>
      <c r="D29" s="212">
        <v>19.0</v>
      </c>
      <c r="E29" s="224">
        <v>1.0</v>
      </c>
      <c r="F29" s="225" t="s">
        <v>599</v>
      </c>
      <c r="G29" s="225" t="s">
        <v>599</v>
      </c>
      <c r="H29" s="225" t="s">
        <v>599</v>
      </c>
      <c r="I29" s="225" t="s">
        <v>599</v>
      </c>
      <c r="J29" s="225" t="s">
        <v>599</v>
      </c>
      <c r="K29" s="225" t="s">
        <v>599</v>
      </c>
      <c r="L29" s="225" t="s">
        <v>599</v>
      </c>
      <c r="M29" s="217"/>
      <c r="N29" s="228">
        <v>1.0</v>
      </c>
      <c r="O29" s="80">
        <v>1.0</v>
      </c>
      <c r="P29" s="80"/>
      <c r="Q29" s="80"/>
      <c r="R29" s="80"/>
      <c r="S29" s="80">
        <v>1.0</v>
      </c>
      <c r="T29" s="80"/>
      <c r="U29" s="80"/>
      <c r="V29" s="80"/>
      <c r="W29" s="80">
        <v>1.0</v>
      </c>
      <c r="X29" s="80">
        <v>1.0</v>
      </c>
      <c r="Y29" s="80">
        <v>1.0</v>
      </c>
      <c r="Z29" s="80"/>
      <c r="AA29" s="80">
        <v>1.0</v>
      </c>
      <c r="AB29" s="80">
        <v>1.0</v>
      </c>
      <c r="AC29" s="229">
        <v>1.0</v>
      </c>
      <c r="AD29" s="227"/>
    </row>
    <row r="30" ht="12.75" customHeight="1">
      <c r="A30" s="180"/>
      <c r="B30" s="222" t="s">
        <v>619</v>
      </c>
      <c r="C30" s="223"/>
      <c r="D30" s="212">
        <v>20.0</v>
      </c>
      <c r="E30" s="224">
        <f t="shared" ref="E30:E35" si="3">MIN(SUMPRODUCT($M$11:$AD$11,M30:AD30),1)</f>
        <v>0</v>
      </c>
      <c r="F30" s="225" t="s">
        <v>599</v>
      </c>
      <c r="G30" s="226" t="s">
        <v>599</v>
      </c>
      <c r="H30" s="226" t="s">
        <v>599</v>
      </c>
      <c r="I30" s="226" t="s">
        <v>599</v>
      </c>
      <c r="J30" s="226" t="s">
        <v>599</v>
      </c>
      <c r="K30" s="226" t="s">
        <v>599</v>
      </c>
      <c r="L30" s="227" t="s">
        <v>599</v>
      </c>
      <c r="M30" s="217"/>
      <c r="N30" s="228"/>
      <c r="O30" s="80"/>
      <c r="P30" s="80">
        <v>1.0</v>
      </c>
      <c r="Q30" s="80"/>
      <c r="R30" s="80"/>
      <c r="S30" s="80"/>
      <c r="T30" s="80">
        <v>1.0</v>
      </c>
      <c r="U30" s="80">
        <v>1.0</v>
      </c>
      <c r="V30" s="80">
        <v>1.0</v>
      </c>
      <c r="W30" s="80"/>
      <c r="X30" s="80"/>
      <c r="Y30" s="80"/>
      <c r="Z30" s="80">
        <v>1.0</v>
      </c>
      <c r="AA30" s="80"/>
      <c r="AB30" s="80"/>
      <c r="AC30" s="229"/>
      <c r="AD30" s="227"/>
    </row>
    <row r="31" ht="12.75" customHeight="1">
      <c r="A31" s="180"/>
      <c r="B31" s="222" t="s">
        <v>620</v>
      </c>
      <c r="C31" s="223"/>
      <c r="D31" s="212">
        <v>21.0</v>
      </c>
      <c r="E31" s="224">
        <f t="shared" si="3"/>
        <v>0</v>
      </c>
      <c r="F31" s="225" t="s">
        <v>603</v>
      </c>
      <c r="G31" s="226" t="s">
        <v>603</v>
      </c>
      <c r="H31" s="226" t="s">
        <v>599</v>
      </c>
      <c r="I31" s="226" t="s">
        <v>603</v>
      </c>
      <c r="J31" s="226" t="s">
        <v>603</v>
      </c>
      <c r="K31" s="226" t="s">
        <v>603</v>
      </c>
      <c r="L31" s="227" t="s">
        <v>603</v>
      </c>
      <c r="M31" s="217"/>
      <c r="N31" s="228"/>
      <c r="O31" s="80"/>
      <c r="P31" s="80"/>
      <c r="Q31" s="80"/>
      <c r="R31" s="80"/>
      <c r="S31" s="80"/>
      <c r="T31" s="80"/>
      <c r="U31" s="80"/>
      <c r="V31" s="80"/>
      <c r="W31" s="80"/>
      <c r="X31" s="80">
        <v>1.0</v>
      </c>
      <c r="Y31" s="80"/>
      <c r="Z31" s="80"/>
      <c r="AA31" s="80"/>
      <c r="AB31" s="80"/>
      <c r="AC31" s="229"/>
      <c r="AD31" s="227"/>
    </row>
    <row r="32" ht="12.75" customHeight="1">
      <c r="A32" s="180"/>
      <c r="B32" s="222" t="s">
        <v>621</v>
      </c>
      <c r="C32" s="223"/>
      <c r="D32" s="212">
        <v>22.0</v>
      </c>
      <c r="E32" s="224">
        <f t="shared" si="3"/>
        <v>0</v>
      </c>
      <c r="F32" s="225" t="s">
        <v>598</v>
      </c>
      <c r="G32" s="226" t="s">
        <v>598</v>
      </c>
      <c r="H32" s="226" t="s">
        <v>598</v>
      </c>
      <c r="I32" s="226" t="s">
        <v>598</v>
      </c>
      <c r="J32" s="226" t="s">
        <v>598</v>
      </c>
      <c r="K32" s="226" t="s">
        <v>598</v>
      </c>
      <c r="L32" s="227" t="s">
        <v>599</v>
      </c>
      <c r="M32" s="217"/>
      <c r="N32" s="228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229"/>
      <c r="AD32" s="227"/>
    </row>
    <row r="33" ht="12.75" customHeight="1">
      <c r="A33" s="180"/>
      <c r="B33" s="230" t="s">
        <v>622</v>
      </c>
      <c r="C33" s="223"/>
      <c r="D33" s="212">
        <v>23.0</v>
      </c>
      <c r="E33" s="224">
        <f t="shared" si="3"/>
        <v>1</v>
      </c>
      <c r="F33" s="225" t="s">
        <v>599</v>
      </c>
      <c r="G33" s="226" t="s">
        <v>599</v>
      </c>
      <c r="H33" s="226" t="s">
        <v>599</v>
      </c>
      <c r="I33" s="226" t="s">
        <v>599</v>
      </c>
      <c r="J33" s="226" t="s">
        <v>599</v>
      </c>
      <c r="K33" s="226" t="s">
        <v>599</v>
      </c>
      <c r="L33" s="227" t="s">
        <v>599</v>
      </c>
      <c r="M33" s="217">
        <v>1.0</v>
      </c>
      <c r="N33" s="228">
        <v>1.0</v>
      </c>
      <c r="O33" s="80">
        <v>1.0</v>
      </c>
      <c r="P33" s="80">
        <v>1.0</v>
      </c>
      <c r="Q33" s="80">
        <v>1.0</v>
      </c>
      <c r="R33" s="80">
        <v>1.0</v>
      </c>
      <c r="S33" s="80">
        <v>1.0</v>
      </c>
      <c r="T33" s="80">
        <v>1.0</v>
      </c>
      <c r="U33" s="80">
        <v>1.0</v>
      </c>
      <c r="V33" s="80">
        <v>1.0</v>
      </c>
      <c r="W33" s="80">
        <v>1.0</v>
      </c>
      <c r="X33" s="80">
        <v>1.0</v>
      </c>
      <c r="Y33" s="80">
        <v>1.0</v>
      </c>
      <c r="Z33" s="80">
        <v>1.0</v>
      </c>
      <c r="AA33" s="80">
        <v>1.0</v>
      </c>
      <c r="AB33" s="80">
        <v>1.0</v>
      </c>
      <c r="AC33" s="229">
        <v>1.0</v>
      </c>
      <c r="AD33" s="227">
        <v>1.0</v>
      </c>
    </row>
    <row r="34" ht="12.75" customHeight="1">
      <c r="A34" s="180"/>
      <c r="B34" s="230" t="s">
        <v>623</v>
      </c>
      <c r="C34" s="223"/>
      <c r="D34" s="212">
        <v>24.0</v>
      </c>
      <c r="E34" s="224">
        <f t="shared" si="3"/>
        <v>1</v>
      </c>
      <c r="F34" s="225" t="s">
        <v>599</v>
      </c>
      <c r="G34" s="226" t="s">
        <v>599</v>
      </c>
      <c r="H34" s="226" t="s">
        <v>599</v>
      </c>
      <c r="I34" s="226" t="s">
        <v>599</v>
      </c>
      <c r="J34" s="226" t="s">
        <v>599</v>
      </c>
      <c r="K34" s="226" t="s">
        <v>599</v>
      </c>
      <c r="L34" s="227" t="s">
        <v>599</v>
      </c>
      <c r="M34" s="217">
        <v>1.0</v>
      </c>
      <c r="N34" s="228">
        <v>1.0</v>
      </c>
      <c r="O34" s="80">
        <v>1.0</v>
      </c>
      <c r="P34" s="80">
        <v>1.0</v>
      </c>
      <c r="Q34" s="80">
        <v>1.0</v>
      </c>
      <c r="R34" s="80">
        <v>1.0</v>
      </c>
      <c r="S34" s="80">
        <v>1.0</v>
      </c>
      <c r="T34" s="80">
        <v>1.0</v>
      </c>
      <c r="U34" s="80">
        <v>1.0</v>
      </c>
      <c r="V34" s="80">
        <v>1.0</v>
      </c>
      <c r="W34" s="80">
        <v>1.0</v>
      </c>
      <c r="X34" s="80">
        <v>1.0</v>
      </c>
      <c r="Y34" s="80">
        <v>1.0</v>
      </c>
      <c r="Z34" s="80">
        <v>1.0</v>
      </c>
      <c r="AA34" s="80">
        <v>1.0</v>
      </c>
      <c r="AB34" s="80">
        <v>1.0</v>
      </c>
      <c r="AC34" s="229">
        <v>1.0</v>
      </c>
      <c r="AD34" s="227">
        <v>1.0</v>
      </c>
    </row>
    <row r="35" ht="12.75" customHeight="1">
      <c r="A35" s="180"/>
      <c r="B35" s="231" t="s">
        <v>624</v>
      </c>
      <c r="C35" s="232"/>
      <c r="D35" s="233">
        <v>25.0</v>
      </c>
      <c r="E35" s="234">
        <f t="shared" si="3"/>
        <v>0</v>
      </c>
      <c r="F35" s="235" t="s">
        <v>598</v>
      </c>
      <c r="G35" s="236" t="s">
        <v>598</v>
      </c>
      <c r="H35" s="236" t="s">
        <v>598</v>
      </c>
      <c r="I35" s="236" t="s">
        <v>598</v>
      </c>
      <c r="J35" s="236" t="s">
        <v>598</v>
      </c>
      <c r="K35" s="236" t="s">
        <v>598</v>
      </c>
      <c r="L35" s="237" t="s">
        <v>599</v>
      </c>
      <c r="M35" s="217"/>
      <c r="N35" s="238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40"/>
      <c r="AD35" s="237"/>
    </row>
    <row r="36" ht="12.75" customHeight="1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</row>
    <row r="37" ht="12.75" customHeight="1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</row>
    <row r="38" ht="12.75" customHeight="1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</row>
    <row r="39" ht="12.7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</row>
    <row r="40" ht="12.75" customHeight="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</row>
    <row r="41" ht="12.75" customHeight="1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</row>
    <row r="42" ht="12.75" customHeight="1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</row>
    <row r="43" ht="12.75" customHeight="1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</row>
    <row r="44" ht="12.7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</row>
    <row r="45" ht="12.75" customHeight="1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</row>
    <row r="46" ht="12.75" customHeight="1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</row>
    <row r="47" ht="12.75" customHeight="1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</row>
    <row r="48" ht="12.75" customHeight="1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</row>
    <row r="49" ht="12.75" customHeight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</row>
    <row r="50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</row>
    <row r="51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</row>
    <row r="52" ht="12.75" customHeight="1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</row>
    <row r="53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</row>
    <row r="54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</row>
    <row r="55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</row>
    <row r="5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</row>
    <row r="57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</row>
    <row r="58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</row>
    <row r="59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</row>
    <row r="60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</row>
    <row r="61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</row>
    <row r="62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</row>
    <row r="63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</row>
    <row r="64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</row>
    <row r="65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</row>
    <row r="6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</row>
    <row r="67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</row>
    <row r="68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</row>
    <row r="69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</row>
    <row r="70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</row>
    <row r="71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</row>
    <row r="72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</row>
    <row r="73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</row>
    <row r="74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</row>
    <row r="75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</row>
    <row r="7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</row>
    <row r="77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</row>
    <row r="78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</row>
    <row r="79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</row>
    <row r="80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</row>
    <row r="81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</row>
    <row r="82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</row>
    <row r="83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</row>
    <row r="84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</row>
    <row r="85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</row>
    <row r="8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</row>
    <row r="87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</row>
    <row r="88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</row>
    <row r="89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</row>
    <row r="90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</row>
    <row r="91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</row>
    <row r="92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</row>
    <row r="93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</row>
    <row r="94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</row>
    <row r="95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</row>
    <row r="9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</row>
    <row r="97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</row>
    <row r="98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</row>
    <row r="99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</row>
    <row r="100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</row>
    <row r="101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</row>
    <row r="102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</row>
    <row r="103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</row>
    <row r="104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</row>
    <row r="105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</row>
    <row r="10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</row>
    <row r="107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</row>
    <row r="108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</row>
    <row r="109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</row>
    <row r="110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</row>
    <row r="111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</row>
    <row r="112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</row>
    <row r="113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</row>
    <row r="114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</row>
    <row r="115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</row>
    <row r="11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</row>
    <row r="117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</row>
    <row r="118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</row>
    <row r="119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</row>
    <row r="120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</row>
    <row r="121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</row>
    <row r="122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</row>
    <row r="123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</row>
    <row r="124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</row>
    <row r="125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</row>
    <row r="1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</row>
    <row r="127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</row>
    <row r="128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</row>
    <row r="129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</row>
    <row r="130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</row>
    <row r="131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</row>
    <row r="132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</row>
    <row r="133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</row>
    <row r="134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</row>
    <row r="135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</row>
    <row r="13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</row>
    <row r="137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</row>
    <row r="138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</row>
    <row r="139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</row>
    <row r="140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</row>
    <row r="141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</row>
    <row r="142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</row>
    <row r="143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</row>
    <row r="144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</row>
    <row r="145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</row>
    <row r="14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</row>
    <row r="147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</row>
    <row r="148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</row>
    <row r="149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</row>
    <row r="150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</row>
    <row r="151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</row>
    <row r="152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</row>
    <row r="153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</row>
    <row r="154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</row>
    <row r="155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</row>
    <row r="15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</row>
    <row r="157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</row>
    <row r="158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</row>
    <row r="159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</row>
    <row r="160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</row>
    <row r="161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</row>
    <row r="162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</row>
    <row r="163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</row>
    <row r="164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</row>
    <row r="165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</row>
    <row r="16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</row>
    <row r="167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</row>
    <row r="168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</row>
    <row r="169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</row>
    <row r="170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</row>
    <row r="171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</row>
    <row r="172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</row>
    <row r="173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</row>
    <row r="174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</row>
    <row r="175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</row>
    <row r="17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</row>
    <row r="177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</row>
    <row r="178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</row>
    <row r="179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</row>
    <row r="180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</row>
    <row r="181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</row>
    <row r="182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</row>
    <row r="183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</row>
    <row r="184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</row>
    <row r="185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</row>
    <row r="18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</row>
    <row r="187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</row>
    <row r="188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</row>
    <row r="189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</row>
    <row r="190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</row>
    <row r="191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</row>
    <row r="192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</row>
    <row r="193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</row>
    <row r="194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</row>
    <row r="195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</row>
    <row r="19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</row>
    <row r="197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</row>
    <row r="198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</row>
    <row r="199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</row>
    <row r="200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</row>
    <row r="201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</row>
    <row r="202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</row>
    <row r="203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</row>
    <row r="204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</row>
    <row r="205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</row>
    <row r="20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</row>
    <row r="207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</row>
    <row r="208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</row>
    <row r="209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</row>
    <row r="210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</row>
    <row r="211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</row>
    <row r="212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</row>
    <row r="213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</row>
    <row r="214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</row>
    <row r="215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</row>
    <row r="21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</row>
    <row r="217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</row>
    <row r="218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</row>
    <row r="219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</row>
    <row r="220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</row>
    <row r="221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</row>
    <row r="222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</row>
    <row r="223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</row>
    <row r="224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</row>
    <row r="225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</row>
    <row r="2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</row>
    <row r="227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</row>
    <row r="228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</row>
    <row r="229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</row>
    <row r="230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</row>
    <row r="231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</row>
    <row r="232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</row>
    <row r="233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</row>
    <row r="234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</row>
    <row r="235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</row>
    <row r="23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</row>
    <row r="237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</row>
    <row r="238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</row>
    <row r="239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</row>
    <row r="240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</row>
    <row r="241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</row>
    <row r="242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</row>
    <row r="243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</row>
    <row r="244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</row>
    <row r="245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</row>
    <row r="24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</row>
    <row r="247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</row>
    <row r="248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</row>
    <row r="249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</row>
    <row r="250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</row>
    <row r="251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</row>
    <row r="252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</row>
    <row r="253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</row>
    <row r="254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</row>
    <row r="255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</row>
    <row r="25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</row>
    <row r="257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</row>
    <row r="258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</row>
    <row r="259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</row>
    <row r="260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</row>
    <row r="261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</row>
    <row r="262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</row>
    <row r="263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</row>
    <row r="264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</row>
    <row r="265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</row>
    <row r="26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</row>
    <row r="267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</row>
    <row r="268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</row>
    <row r="269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</row>
    <row r="270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</row>
    <row r="271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</row>
    <row r="272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</row>
    <row r="273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</row>
    <row r="274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</row>
    <row r="275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</row>
    <row r="27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</row>
    <row r="277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</row>
    <row r="278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</row>
    <row r="279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</row>
    <row r="280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</row>
    <row r="281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</row>
    <row r="282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</row>
    <row r="283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</row>
    <row r="284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</row>
    <row r="285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</row>
    <row r="28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</row>
    <row r="287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</row>
    <row r="288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</row>
    <row r="289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</row>
    <row r="290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</row>
    <row r="291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</row>
    <row r="292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</row>
    <row r="293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</row>
    <row r="294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</row>
    <row r="295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</row>
    <row r="29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</row>
    <row r="297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</row>
    <row r="298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</row>
    <row r="299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</row>
    <row r="300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</row>
    <row r="301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</row>
    <row r="302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</row>
    <row r="303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</row>
    <row r="304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</row>
    <row r="305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</row>
    <row r="30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</row>
    <row r="307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</row>
    <row r="308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</row>
    <row r="309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</row>
    <row r="310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</row>
    <row r="311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</row>
    <row r="312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</row>
    <row r="313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</row>
    <row r="314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</row>
    <row r="315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</row>
    <row r="31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</row>
    <row r="317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</row>
    <row r="318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</row>
    <row r="319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</row>
    <row r="320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</row>
    <row r="321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</row>
    <row r="322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</row>
    <row r="323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</row>
    <row r="324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</row>
    <row r="325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</row>
    <row r="3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</row>
    <row r="327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</row>
    <row r="328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</row>
    <row r="329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</row>
    <row r="330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</row>
    <row r="331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</row>
    <row r="332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</row>
    <row r="333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</row>
    <row r="334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</row>
    <row r="335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</row>
    <row r="33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</row>
    <row r="337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</row>
    <row r="338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</row>
    <row r="339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</row>
    <row r="340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</row>
    <row r="341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</row>
    <row r="342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</row>
    <row r="343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</row>
    <row r="344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</row>
    <row r="345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</row>
    <row r="34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</row>
    <row r="347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</row>
    <row r="348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</row>
    <row r="349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</row>
    <row r="350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</row>
    <row r="351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</row>
    <row r="352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</row>
    <row r="353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</row>
    <row r="354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</row>
    <row r="355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</row>
    <row r="35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</row>
    <row r="357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</row>
    <row r="358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</row>
    <row r="359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</row>
    <row r="360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</row>
    <row r="361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</row>
    <row r="362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</row>
    <row r="363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</row>
    <row r="364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</row>
    <row r="365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</row>
    <row r="36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</row>
    <row r="367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</row>
    <row r="368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</row>
    <row r="369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</row>
    <row r="370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</row>
    <row r="371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</row>
    <row r="372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</row>
    <row r="373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</row>
    <row r="374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</row>
    <row r="375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</row>
    <row r="37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</row>
    <row r="377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</row>
    <row r="378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</row>
    <row r="379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</row>
    <row r="380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</row>
    <row r="381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</row>
    <row r="382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</row>
    <row r="383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</row>
    <row r="384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</row>
    <row r="385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</row>
    <row r="38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</row>
    <row r="387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</row>
    <row r="388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</row>
    <row r="389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</row>
    <row r="390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</row>
    <row r="391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</row>
    <row r="392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</row>
    <row r="393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</row>
    <row r="394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</row>
    <row r="395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</row>
    <row r="39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</row>
    <row r="397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</row>
    <row r="398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</row>
    <row r="399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</row>
    <row r="400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</row>
    <row r="401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</row>
    <row r="402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</row>
    <row r="403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</row>
    <row r="404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</row>
    <row r="405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</row>
    <row r="40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</row>
    <row r="407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</row>
    <row r="408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</row>
    <row r="409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</row>
    <row r="410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</row>
    <row r="411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</row>
    <row r="412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</row>
    <row r="413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</row>
    <row r="414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</row>
    <row r="415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</row>
    <row r="41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</row>
    <row r="417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</row>
    <row r="418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</row>
    <row r="419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</row>
    <row r="420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</row>
    <row r="421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</row>
    <row r="422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</row>
    <row r="423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</row>
    <row r="424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</row>
    <row r="425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</row>
    <row r="4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</row>
    <row r="427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</row>
    <row r="428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</row>
    <row r="429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</row>
    <row r="430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</row>
    <row r="431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</row>
    <row r="432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</row>
    <row r="433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</row>
    <row r="434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</row>
    <row r="435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</row>
    <row r="43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</row>
    <row r="437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</row>
    <row r="438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</row>
    <row r="439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</row>
    <row r="440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</row>
    <row r="441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</row>
    <row r="442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</row>
    <row r="443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</row>
    <row r="444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</row>
    <row r="445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</row>
    <row r="44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</row>
    <row r="447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</row>
    <row r="448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</row>
    <row r="449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</row>
    <row r="450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</row>
    <row r="451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</row>
    <row r="452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</row>
    <row r="453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</row>
    <row r="454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</row>
    <row r="455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</row>
    <row r="45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</row>
    <row r="457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</row>
    <row r="458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</row>
    <row r="459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</row>
    <row r="460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</row>
    <row r="461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</row>
    <row r="462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</row>
    <row r="463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</row>
    <row r="464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</row>
    <row r="465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</row>
    <row r="46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</row>
    <row r="467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</row>
    <row r="468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</row>
    <row r="469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</row>
    <row r="470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</row>
    <row r="471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</row>
    <row r="472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</row>
    <row r="473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</row>
    <row r="474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</row>
    <row r="475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</row>
    <row r="47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</row>
    <row r="477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</row>
    <row r="478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</row>
    <row r="479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</row>
    <row r="480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</row>
    <row r="481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</row>
    <row r="482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</row>
    <row r="483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</row>
    <row r="484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</row>
    <row r="485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</row>
    <row r="48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</row>
    <row r="487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</row>
    <row r="488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</row>
    <row r="489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</row>
    <row r="490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</row>
    <row r="491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</row>
    <row r="492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</row>
    <row r="493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</row>
    <row r="494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</row>
    <row r="495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</row>
    <row r="49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</row>
    <row r="497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</row>
    <row r="498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</row>
    <row r="499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</row>
    <row r="500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</row>
    <row r="501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</row>
    <row r="502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</row>
    <row r="503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</row>
    <row r="504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</row>
    <row r="505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</row>
    <row r="50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</row>
    <row r="507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</row>
    <row r="508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</row>
    <row r="509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</row>
    <row r="510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</row>
    <row r="511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</row>
    <row r="512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</row>
    <row r="513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</row>
    <row r="514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</row>
    <row r="515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</row>
    <row r="51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</row>
    <row r="517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</row>
    <row r="518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</row>
    <row r="519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</row>
    <row r="520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</row>
    <row r="521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</row>
    <row r="522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</row>
    <row r="523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</row>
    <row r="524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</row>
    <row r="525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</row>
    <row r="5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</row>
    <row r="527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</row>
    <row r="528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</row>
    <row r="529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</row>
    <row r="530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</row>
    <row r="531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</row>
    <row r="532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</row>
    <row r="533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</row>
    <row r="534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</row>
    <row r="535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</row>
    <row r="53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</row>
    <row r="537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</row>
    <row r="538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</row>
    <row r="539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</row>
    <row r="540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</row>
    <row r="541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</row>
    <row r="542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</row>
    <row r="543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</row>
    <row r="544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</row>
    <row r="545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</row>
    <row r="54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</row>
    <row r="547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</row>
    <row r="548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</row>
    <row r="549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</row>
    <row r="550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</row>
    <row r="551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</row>
    <row r="552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</row>
    <row r="553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</row>
    <row r="554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</row>
    <row r="555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</row>
    <row r="55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</row>
    <row r="557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</row>
    <row r="558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</row>
    <row r="559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</row>
    <row r="560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</row>
    <row r="561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</row>
    <row r="562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</row>
    <row r="563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</row>
    <row r="564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</row>
    <row r="565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</row>
    <row r="56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</row>
    <row r="567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</row>
    <row r="568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</row>
    <row r="569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</row>
    <row r="570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</row>
    <row r="571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</row>
    <row r="572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</row>
    <row r="573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</row>
    <row r="574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</row>
    <row r="575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</row>
    <row r="57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</row>
    <row r="577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</row>
    <row r="578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</row>
    <row r="579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</row>
    <row r="580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</row>
    <row r="581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</row>
    <row r="582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</row>
    <row r="583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</row>
    <row r="584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</row>
    <row r="585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</row>
    <row r="58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</row>
    <row r="587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</row>
    <row r="588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</row>
    <row r="589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</row>
    <row r="590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</row>
    <row r="591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</row>
    <row r="592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</row>
    <row r="593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</row>
    <row r="594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</row>
    <row r="595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</row>
    <row r="59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</row>
    <row r="597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</row>
    <row r="598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</row>
    <row r="599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</row>
    <row r="600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</row>
    <row r="601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</row>
    <row r="602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</row>
    <row r="603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</row>
    <row r="604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</row>
    <row r="605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</row>
    <row r="60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</row>
    <row r="607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</row>
    <row r="608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</row>
    <row r="609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</row>
    <row r="610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</row>
    <row r="611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</row>
    <row r="612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</row>
    <row r="613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</row>
    <row r="614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</row>
    <row r="615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</row>
    <row r="61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</row>
    <row r="617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</row>
    <row r="618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</row>
    <row r="619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</row>
    <row r="620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</row>
    <row r="621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</row>
    <row r="622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</row>
    <row r="623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</row>
    <row r="624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</row>
    <row r="625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</row>
    <row r="6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</row>
    <row r="627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</row>
    <row r="628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</row>
    <row r="629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</row>
    <row r="630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</row>
    <row r="631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</row>
    <row r="632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</row>
    <row r="633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</row>
    <row r="634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</row>
    <row r="635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</row>
    <row r="63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</row>
    <row r="637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</row>
    <row r="638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</row>
    <row r="639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</row>
    <row r="640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</row>
    <row r="641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</row>
    <row r="642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</row>
    <row r="643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</row>
    <row r="644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</row>
    <row r="645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</row>
    <row r="64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</row>
    <row r="647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</row>
    <row r="648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</row>
    <row r="649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</row>
    <row r="650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</row>
    <row r="651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</row>
    <row r="652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</row>
    <row r="653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</row>
    <row r="654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</row>
    <row r="655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</row>
    <row r="65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</row>
    <row r="657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</row>
    <row r="658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</row>
    <row r="659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</row>
    <row r="660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</row>
    <row r="661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</row>
    <row r="662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</row>
    <row r="663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</row>
    <row r="664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</row>
    <row r="665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</row>
    <row r="66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</row>
    <row r="667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</row>
    <row r="668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</row>
    <row r="669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</row>
    <row r="670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</row>
    <row r="671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</row>
    <row r="672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</row>
    <row r="673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</row>
    <row r="674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</row>
    <row r="675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</row>
    <row r="67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</row>
    <row r="677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</row>
    <row r="678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</row>
    <row r="679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</row>
    <row r="680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</row>
    <row r="681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</row>
    <row r="682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</row>
    <row r="683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</row>
    <row r="684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</row>
    <row r="685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</row>
    <row r="68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</row>
    <row r="687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</row>
    <row r="688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</row>
    <row r="689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</row>
    <row r="690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</row>
    <row r="691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</row>
    <row r="692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</row>
    <row r="693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</row>
    <row r="694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</row>
    <row r="695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</row>
    <row r="69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</row>
    <row r="697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</row>
    <row r="698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</row>
    <row r="699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</row>
    <row r="700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</row>
    <row r="701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</row>
    <row r="702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</row>
    <row r="703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</row>
    <row r="704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</row>
    <row r="705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</row>
    <row r="70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</row>
    <row r="707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</row>
    <row r="708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</row>
    <row r="709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</row>
    <row r="710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</row>
    <row r="711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</row>
    <row r="712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</row>
    <row r="713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</row>
    <row r="714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</row>
    <row r="715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</row>
    <row r="71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</row>
    <row r="717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</row>
    <row r="718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</row>
    <row r="719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</row>
    <row r="720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</row>
    <row r="721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</row>
    <row r="722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</row>
    <row r="723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</row>
    <row r="724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</row>
    <row r="725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</row>
    <row r="7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</row>
    <row r="727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</row>
    <row r="728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</row>
    <row r="729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</row>
    <row r="730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</row>
    <row r="731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</row>
    <row r="732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</row>
    <row r="733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</row>
    <row r="734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</row>
    <row r="735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</row>
    <row r="73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</row>
    <row r="737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</row>
    <row r="738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</row>
    <row r="739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</row>
    <row r="740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</row>
    <row r="741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</row>
    <row r="742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</row>
    <row r="743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</row>
    <row r="744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</row>
    <row r="745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</row>
    <row r="74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</row>
    <row r="747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</row>
    <row r="748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</row>
    <row r="749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</row>
    <row r="750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</row>
    <row r="751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</row>
    <row r="752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</row>
    <row r="753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</row>
    <row r="754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</row>
    <row r="755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</row>
    <row r="75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</row>
    <row r="757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</row>
    <row r="758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</row>
    <row r="759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</row>
    <row r="760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</row>
    <row r="761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</row>
    <row r="762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</row>
    <row r="763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</row>
    <row r="764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</row>
    <row r="765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</row>
    <row r="76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</row>
    <row r="767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</row>
    <row r="768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</row>
    <row r="769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</row>
    <row r="770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</row>
    <row r="771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</row>
    <row r="772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</row>
    <row r="773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</row>
    <row r="774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</row>
    <row r="775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</row>
    <row r="77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</row>
    <row r="777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</row>
    <row r="778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</row>
    <row r="779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</row>
    <row r="780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</row>
    <row r="781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</row>
    <row r="782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</row>
    <row r="783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</row>
    <row r="784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</row>
    <row r="785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</row>
    <row r="78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</row>
    <row r="787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</row>
    <row r="788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</row>
    <row r="789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</row>
    <row r="790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</row>
    <row r="791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</row>
    <row r="792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</row>
    <row r="793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</row>
    <row r="794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</row>
    <row r="795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</row>
    <row r="79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</row>
    <row r="797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</row>
    <row r="798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</row>
    <row r="799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</row>
    <row r="800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</row>
    <row r="801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</row>
    <row r="802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</row>
    <row r="803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</row>
    <row r="804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</row>
    <row r="805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</row>
    <row r="80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</row>
    <row r="807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</row>
    <row r="808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</row>
    <row r="809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</row>
    <row r="810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</row>
    <row r="811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</row>
    <row r="812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</row>
    <row r="813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</row>
    <row r="814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</row>
    <row r="815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</row>
    <row r="81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</row>
    <row r="817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</row>
    <row r="818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</row>
    <row r="819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</row>
    <row r="820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</row>
    <row r="821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</row>
    <row r="822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</row>
    <row r="823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</row>
    <row r="824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</row>
    <row r="825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</row>
    <row r="8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</row>
    <row r="827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</row>
    <row r="828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</row>
    <row r="829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</row>
    <row r="830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</row>
    <row r="831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</row>
    <row r="832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</row>
    <row r="833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</row>
    <row r="834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</row>
    <row r="835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</row>
    <row r="83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</row>
    <row r="837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</row>
    <row r="838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</row>
    <row r="839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</row>
    <row r="840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</row>
    <row r="841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</row>
    <row r="842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</row>
    <row r="843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</row>
    <row r="844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</row>
    <row r="845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</row>
    <row r="84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</row>
    <row r="847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</row>
    <row r="848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</row>
    <row r="849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</row>
    <row r="850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</row>
    <row r="851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</row>
    <row r="852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</row>
    <row r="853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</row>
    <row r="854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</row>
    <row r="855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</row>
    <row r="85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</row>
    <row r="857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</row>
    <row r="858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</row>
    <row r="859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</row>
    <row r="860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</row>
    <row r="861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</row>
    <row r="862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</row>
    <row r="863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</row>
    <row r="864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</row>
    <row r="865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</row>
    <row r="86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</row>
    <row r="867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</row>
    <row r="868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</row>
    <row r="869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</row>
    <row r="870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</row>
    <row r="871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</row>
    <row r="872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</row>
    <row r="873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</row>
    <row r="874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</row>
    <row r="875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</row>
    <row r="87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</row>
    <row r="877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</row>
    <row r="878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</row>
    <row r="879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</row>
    <row r="880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</row>
    <row r="881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</row>
    <row r="882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</row>
    <row r="883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</row>
    <row r="884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</row>
    <row r="885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</row>
    <row r="88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</row>
    <row r="887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</row>
    <row r="888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</row>
    <row r="889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</row>
    <row r="890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</row>
    <row r="891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</row>
    <row r="892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</row>
    <row r="893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</row>
    <row r="894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</row>
    <row r="895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</row>
    <row r="89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</row>
    <row r="897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</row>
    <row r="898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</row>
    <row r="899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</row>
    <row r="900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  <c r="AD900" s="180"/>
    </row>
    <row r="901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  <c r="AD901" s="180"/>
    </row>
    <row r="902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  <c r="AD902" s="180"/>
    </row>
    <row r="903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  <c r="AD903" s="180"/>
    </row>
    <row r="904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  <c r="AD904" s="180"/>
    </row>
    <row r="905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  <c r="AD905" s="180"/>
    </row>
    <row r="90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</row>
    <row r="907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  <c r="AD907" s="180"/>
    </row>
    <row r="908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  <c r="AB908" s="180"/>
      <c r="AC908" s="180"/>
      <c r="AD908" s="180"/>
    </row>
    <row r="909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  <c r="AB909" s="180"/>
      <c r="AC909" s="180"/>
      <c r="AD909" s="180"/>
    </row>
    <row r="910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  <c r="AD910" s="180"/>
    </row>
    <row r="911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  <c r="AD911" s="180"/>
    </row>
    <row r="912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  <c r="AB912" s="180"/>
      <c r="AC912" s="180"/>
      <c r="AD912" s="180"/>
    </row>
    <row r="913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  <c r="AB913" s="180"/>
      <c r="AC913" s="180"/>
      <c r="AD913" s="180"/>
    </row>
    <row r="914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  <c r="AD914" s="180"/>
    </row>
    <row r="915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  <c r="AB915" s="180"/>
      <c r="AC915" s="180"/>
      <c r="AD915" s="180"/>
    </row>
    <row r="91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  <c r="AD916" s="180"/>
    </row>
    <row r="917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  <c r="AD917" s="180"/>
    </row>
    <row r="918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  <c r="AD918" s="180"/>
    </row>
    <row r="919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  <c r="AD919" s="180"/>
    </row>
    <row r="920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  <c r="AD920" s="180"/>
    </row>
    <row r="921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  <c r="AD921" s="180"/>
    </row>
    <row r="922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  <c r="AD922" s="180"/>
    </row>
    <row r="923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  <c r="AD923" s="180"/>
    </row>
    <row r="924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</row>
    <row r="925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</row>
    <row r="9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</row>
    <row r="927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</row>
    <row r="928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</row>
    <row r="929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</row>
    <row r="930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</row>
    <row r="931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</row>
    <row r="932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</row>
    <row r="933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  <c r="AB933" s="180"/>
      <c r="AC933" s="180"/>
      <c r="AD933" s="180"/>
    </row>
    <row r="934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  <c r="AB934" s="180"/>
      <c r="AC934" s="180"/>
      <c r="AD934" s="180"/>
    </row>
    <row r="935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  <c r="AB935" s="180"/>
      <c r="AC935" s="180"/>
      <c r="AD935" s="180"/>
    </row>
    <row r="93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  <c r="AB936" s="180"/>
      <c r="AC936" s="180"/>
      <c r="AD936" s="180"/>
    </row>
    <row r="937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  <c r="AB937" s="180"/>
      <c r="AC937" s="180"/>
      <c r="AD937" s="180"/>
    </row>
    <row r="938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  <c r="AB938" s="180"/>
      <c r="AC938" s="180"/>
      <c r="AD938" s="180"/>
    </row>
    <row r="939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  <c r="AB939" s="180"/>
      <c r="AC939" s="180"/>
      <c r="AD939" s="180"/>
    </row>
    <row r="940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  <c r="AB940" s="180"/>
      <c r="AC940" s="180"/>
      <c r="AD940" s="180"/>
    </row>
    <row r="941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  <c r="AB941" s="180"/>
      <c r="AC941" s="180"/>
      <c r="AD941" s="180"/>
    </row>
    <row r="942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  <c r="AB942" s="180"/>
      <c r="AC942" s="180"/>
      <c r="AD942" s="180"/>
    </row>
    <row r="943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  <c r="AB943" s="180"/>
      <c r="AC943" s="180"/>
      <c r="AD943" s="180"/>
    </row>
    <row r="944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  <c r="AB944" s="180"/>
      <c r="AC944" s="180"/>
      <c r="AD944" s="180"/>
    </row>
    <row r="945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  <c r="AB945" s="180"/>
      <c r="AC945" s="180"/>
      <c r="AD945" s="180"/>
    </row>
    <row r="94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  <c r="AB946" s="180"/>
      <c r="AC946" s="180"/>
      <c r="AD946" s="180"/>
    </row>
    <row r="947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  <c r="AB947" s="180"/>
      <c r="AC947" s="180"/>
      <c r="AD947" s="180"/>
    </row>
    <row r="948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  <c r="AB948" s="180"/>
      <c r="AC948" s="180"/>
      <c r="AD948" s="180"/>
    </row>
    <row r="949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  <c r="AB949" s="180"/>
      <c r="AC949" s="180"/>
      <c r="AD949" s="180"/>
    </row>
    <row r="950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  <c r="AB950" s="180"/>
      <c r="AC950" s="180"/>
      <c r="AD950" s="180"/>
    </row>
    <row r="951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  <c r="AB951" s="180"/>
      <c r="AC951" s="180"/>
      <c r="AD951" s="180"/>
    </row>
    <row r="952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  <c r="AB952" s="180"/>
      <c r="AC952" s="180"/>
      <c r="AD952" s="180"/>
    </row>
    <row r="953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  <c r="AB953" s="180"/>
      <c r="AC953" s="180"/>
      <c r="AD953" s="180"/>
    </row>
    <row r="954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  <c r="AB954" s="180"/>
      <c r="AC954" s="180"/>
      <c r="AD954" s="180"/>
    </row>
    <row r="955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  <c r="AB955" s="180"/>
      <c r="AC955" s="180"/>
      <c r="AD955" s="180"/>
    </row>
    <row r="95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  <c r="AB956" s="180"/>
      <c r="AC956" s="180"/>
      <c r="AD956" s="180"/>
    </row>
    <row r="957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  <c r="AB957" s="180"/>
      <c r="AC957" s="180"/>
      <c r="AD957" s="180"/>
    </row>
    <row r="958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  <c r="AB958" s="180"/>
      <c r="AC958" s="180"/>
      <c r="AD958" s="180"/>
    </row>
    <row r="959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  <c r="AB959" s="180"/>
      <c r="AC959" s="180"/>
      <c r="AD959" s="180"/>
    </row>
    <row r="960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  <c r="AD960" s="180"/>
    </row>
    <row r="961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  <c r="AD961" s="180"/>
    </row>
    <row r="962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  <c r="AD962" s="180"/>
    </row>
    <row r="963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</row>
    <row r="964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  <c r="AD964" s="180"/>
    </row>
    <row r="965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</row>
    <row r="96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  <c r="AD966" s="180"/>
    </row>
    <row r="967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  <c r="AD967" s="180"/>
    </row>
    <row r="968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</row>
    <row r="969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  <c r="AB969" s="180"/>
      <c r="AC969" s="180"/>
      <c r="AD969" s="180"/>
    </row>
    <row r="970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  <c r="AB970" s="180"/>
      <c r="AC970" s="180"/>
      <c r="AD970" s="180"/>
    </row>
    <row r="971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  <c r="AB971" s="180"/>
      <c r="AC971" s="180"/>
      <c r="AD971" s="180"/>
    </row>
    <row r="972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  <c r="AB972" s="180"/>
      <c r="AC972" s="180"/>
      <c r="AD972" s="180"/>
    </row>
    <row r="973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  <c r="AB973" s="180"/>
      <c r="AC973" s="180"/>
      <c r="AD973" s="180"/>
    </row>
    <row r="974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  <c r="AB974" s="180"/>
      <c r="AC974" s="180"/>
      <c r="AD974" s="180"/>
    </row>
    <row r="975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  <c r="AB975" s="180"/>
      <c r="AC975" s="180"/>
      <c r="AD975" s="180"/>
    </row>
    <row r="97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  <c r="AB976" s="180"/>
      <c r="AC976" s="180"/>
      <c r="AD976" s="180"/>
    </row>
    <row r="977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  <c r="AB977" s="180"/>
      <c r="AC977" s="180"/>
      <c r="AD977" s="180"/>
    </row>
    <row r="978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</row>
    <row r="979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</row>
    <row r="980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</row>
    <row r="981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</row>
    <row r="982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</row>
    <row r="983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</row>
    <row r="984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</row>
    <row r="985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</row>
    <row r="98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</row>
    <row r="987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  <c r="AB987" s="180"/>
      <c r="AC987" s="180"/>
      <c r="AD987" s="180"/>
    </row>
    <row r="988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  <c r="AB988" s="180"/>
      <c r="AC988" s="180"/>
      <c r="AD988" s="180"/>
    </row>
    <row r="989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  <c r="AB989" s="180"/>
      <c r="AC989" s="180"/>
      <c r="AD989" s="180"/>
    </row>
    <row r="990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  <c r="AB990" s="180"/>
      <c r="AC990" s="180"/>
      <c r="AD990" s="180"/>
    </row>
    <row r="991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  <c r="AB991" s="180"/>
      <c r="AC991" s="180"/>
      <c r="AD991" s="180"/>
    </row>
    <row r="992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  <c r="AB992" s="180"/>
      <c r="AC992" s="180"/>
      <c r="AD992" s="180"/>
    </row>
    <row r="993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  <c r="AB993" s="180"/>
      <c r="AC993" s="180"/>
      <c r="AD993" s="180"/>
    </row>
    <row r="994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  <c r="AB994" s="180"/>
      <c r="AC994" s="180"/>
      <c r="AD994" s="180"/>
    </row>
    <row r="995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  <c r="AB995" s="180"/>
      <c r="AC995" s="180"/>
      <c r="AD995" s="180"/>
    </row>
    <row r="99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  <c r="AA996" s="180"/>
      <c r="AB996" s="180"/>
      <c r="AC996" s="180"/>
      <c r="AD996" s="180"/>
    </row>
    <row r="997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  <c r="AA997" s="180"/>
      <c r="AB997" s="180"/>
      <c r="AC997" s="180"/>
      <c r="AD997" s="180"/>
    </row>
    <row r="998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  <c r="AA998" s="180"/>
      <c r="AB998" s="180"/>
      <c r="AC998" s="180"/>
      <c r="AD998" s="180"/>
    </row>
    <row r="999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  <c r="AA999" s="180"/>
      <c r="AB999" s="180"/>
      <c r="AC999" s="180"/>
      <c r="AD999" s="180"/>
    </row>
    <row r="1000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  <c r="AA1000" s="180"/>
      <c r="AB1000" s="180"/>
      <c r="AC1000" s="180"/>
      <c r="AD1000" s="180"/>
    </row>
  </sheetData>
  <mergeCells count="3">
    <mergeCell ref="M8:AD8"/>
    <mergeCell ref="B10:C10"/>
    <mergeCell ref="F10:L10"/>
  </mergeCells>
  <conditionalFormatting sqref="E12:E35">
    <cfRule type="expression" dxfId="0" priority="1">
      <formula>IF(E$11="NB",1,0)</formula>
    </cfRule>
  </conditionalFormatting>
  <conditionalFormatting sqref="F12:L35">
    <cfRule type="expression" dxfId="9" priority="2">
      <formula>IF($E12=1,1,0)</formula>
    </cfRule>
  </conditionalFormatting>
  <conditionalFormatting sqref="M12:AD35">
    <cfRule type="expression" dxfId="10" priority="3">
      <formula>IF(M$11=1,1)</formula>
    </cfRule>
  </conditionalFormatting>
  <conditionalFormatting sqref="M9:AD10">
    <cfRule type="expression" dxfId="10" priority="4">
      <formula>IF(M$11=1,1)</formula>
    </cfRule>
  </conditionalFormatting>
  <dataValidations>
    <dataValidation type="list" allowBlank="1" showErrorMessage="1" sqref="F12:L35">
      <formula1>"Montag,Dinstag,Mittwoch,Donnerstag,Freitag,Samstag,Sonntag,-"</formula1>
    </dataValidation>
    <dataValidation type="list" allowBlank="1" showErrorMessage="1" sqref="E11">
      <formula1>$M$9:$AD$9</formula1>
    </dataValidation>
    <dataValidation type="list" allowBlank="1" showErrorMessage="1" sqref="M11:AD11">
      <formula1>"1,0"</formula1>
    </dataValidation>
    <dataValidation type="list" allowBlank="1" showErrorMessage="1" sqref="AD12:AD35">
      <formula1>"1"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4.43" defaultRowHeight="15.0"/>
  <cols>
    <col customWidth="1" min="1" max="1" width="9.71"/>
    <col customWidth="1" min="2" max="2" width="7.0"/>
    <col customWidth="1" min="3" max="3" width="27.71"/>
    <col customWidth="1" min="4" max="10" width="8.71"/>
    <col customWidth="1" min="11" max="14" width="11.43"/>
    <col customWidth="1" min="15" max="15" width="12.29"/>
    <col customWidth="1" min="16" max="16" width="16.57"/>
    <col customWidth="1" min="17" max="26" width="11.43"/>
  </cols>
  <sheetData>
    <row r="1" ht="14.25" customHeight="1">
      <c r="A1" s="15" t="s">
        <v>625</v>
      </c>
      <c r="B1" s="2"/>
      <c r="C1" s="241"/>
      <c r="D1" s="149" t="s">
        <v>318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ht="14.25" customHeight="1">
      <c r="A2" s="241"/>
      <c r="B2" s="241" t="s">
        <v>626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ht="19.5" customHeight="1">
      <c r="A3" s="242" t="s">
        <v>282</v>
      </c>
      <c r="B3" s="243" t="s">
        <v>627</v>
      </c>
      <c r="C3" s="244"/>
      <c r="D3" s="245" t="s">
        <v>628</v>
      </c>
      <c r="E3" s="246"/>
      <c r="F3" s="246"/>
      <c r="G3" s="246"/>
      <c r="H3" s="246"/>
      <c r="I3" s="246"/>
      <c r="J3" s="247"/>
      <c r="K3" s="248"/>
      <c r="L3" s="248"/>
      <c r="M3" s="248"/>
      <c r="N3" s="248"/>
      <c r="O3" s="70"/>
      <c r="P3" s="248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ht="19.5" customHeight="1">
      <c r="A4" s="249"/>
      <c r="B4" s="250"/>
      <c r="C4" s="251"/>
      <c r="D4" s="252" t="s">
        <v>629</v>
      </c>
      <c r="E4" s="252" t="s">
        <v>630</v>
      </c>
      <c r="F4" s="252" t="s">
        <v>631</v>
      </c>
      <c r="G4" s="252" t="s">
        <v>632</v>
      </c>
      <c r="H4" s="252" t="s">
        <v>633</v>
      </c>
      <c r="I4" s="252" t="s">
        <v>634</v>
      </c>
      <c r="J4" s="252" t="s">
        <v>635</v>
      </c>
      <c r="K4" s="248"/>
      <c r="L4" s="248"/>
      <c r="M4" s="248"/>
      <c r="N4" s="248"/>
      <c r="O4" s="70"/>
      <c r="P4" s="248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ht="31.5" customHeight="1">
      <c r="A5" s="253"/>
      <c r="B5" s="254" t="s">
        <v>636</v>
      </c>
      <c r="C5" s="251"/>
      <c r="D5" s="252" t="s">
        <v>637</v>
      </c>
      <c r="E5" s="252" t="s">
        <v>638</v>
      </c>
      <c r="F5" s="252" t="s">
        <v>639</v>
      </c>
      <c r="G5" s="252" t="s">
        <v>640</v>
      </c>
      <c r="H5" s="252" t="s">
        <v>641</v>
      </c>
      <c r="I5" s="252" t="s">
        <v>642</v>
      </c>
      <c r="J5" s="252" t="s">
        <v>643</v>
      </c>
      <c r="K5" s="252" t="s">
        <v>644</v>
      </c>
      <c r="L5" s="253" t="s">
        <v>645</v>
      </c>
      <c r="M5" s="253" t="s">
        <v>646</v>
      </c>
      <c r="N5" s="255" t="s">
        <v>284</v>
      </c>
      <c r="O5" s="255" t="s">
        <v>647</v>
      </c>
      <c r="P5" s="256" t="s">
        <v>648</v>
      </c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ht="19.5" customHeight="1">
      <c r="A6" s="253"/>
      <c r="B6" s="254">
        <v>1.0</v>
      </c>
      <c r="C6" s="257">
        <v>2.0</v>
      </c>
      <c r="D6" s="252">
        <v>3.0</v>
      </c>
      <c r="E6" s="252">
        <v>4.0</v>
      </c>
      <c r="F6" s="252">
        <v>5.0</v>
      </c>
      <c r="G6" s="252">
        <v>6.0</v>
      </c>
      <c r="H6" s="252">
        <v>7.0</v>
      </c>
      <c r="I6" s="252">
        <v>8.0</v>
      </c>
      <c r="J6" s="252">
        <v>9.0</v>
      </c>
      <c r="K6" s="252">
        <v>10.0</v>
      </c>
      <c r="L6" s="252">
        <v>11.0</v>
      </c>
      <c r="M6" s="252">
        <v>12.0</v>
      </c>
      <c r="N6" s="252"/>
      <c r="O6" s="80"/>
      <c r="P6" s="252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ht="21.0" customHeight="1">
      <c r="A7" s="252">
        <v>1.0</v>
      </c>
      <c r="B7" s="252" t="s">
        <v>649</v>
      </c>
      <c r="C7" s="258" t="s">
        <v>650</v>
      </c>
      <c r="D7" s="259">
        <v>1.0</v>
      </c>
      <c r="E7" s="259">
        <v>1.0</v>
      </c>
      <c r="F7" s="259">
        <v>1.0</v>
      </c>
      <c r="G7" s="259">
        <v>1.0</v>
      </c>
      <c r="H7" s="259">
        <v>1.0</v>
      </c>
      <c r="I7" s="259">
        <v>1.0</v>
      </c>
      <c r="J7" s="259">
        <v>1.0</v>
      </c>
      <c r="K7" s="260">
        <v>1.0</v>
      </c>
      <c r="L7" s="252" t="s">
        <v>644</v>
      </c>
      <c r="M7" s="260">
        <f t="shared" ref="M7:M9" si="1">MAX(D7:J7)</f>
        <v>1</v>
      </c>
      <c r="N7" s="261" t="s">
        <v>651</v>
      </c>
      <c r="O7" s="80"/>
      <c r="P7" s="252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ht="21.0" customHeight="1">
      <c r="A8" s="252">
        <v>2.0</v>
      </c>
      <c r="B8" s="252" t="s">
        <v>652</v>
      </c>
      <c r="C8" s="258" t="s">
        <v>653</v>
      </c>
      <c r="D8" s="259">
        <v>1.0</v>
      </c>
      <c r="E8" s="259">
        <v>1.0</v>
      </c>
      <c r="F8" s="259">
        <v>1.0</v>
      </c>
      <c r="G8" s="259">
        <v>1.0</v>
      </c>
      <c r="H8" s="259">
        <v>1.0</v>
      </c>
      <c r="I8" s="259">
        <v>1.0</v>
      </c>
      <c r="J8" s="259">
        <v>1.0</v>
      </c>
      <c r="K8" s="260">
        <v>1.0</v>
      </c>
      <c r="L8" s="252" t="s">
        <v>644</v>
      </c>
      <c r="M8" s="260">
        <f t="shared" si="1"/>
        <v>1</v>
      </c>
      <c r="N8" s="261" t="s">
        <v>651</v>
      </c>
      <c r="O8" s="80"/>
      <c r="P8" s="252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ht="21.0" customHeight="1">
      <c r="A9" s="252">
        <v>3.0</v>
      </c>
      <c r="B9" s="252" t="s">
        <v>654</v>
      </c>
      <c r="C9" s="262" t="s">
        <v>655</v>
      </c>
      <c r="D9" s="259">
        <v>1.0</v>
      </c>
      <c r="E9" s="259">
        <v>1.0</v>
      </c>
      <c r="F9" s="259">
        <v>1.0</v>
      </c>
      <c r="G9" s="259">
        <v>1.0</v>
      </c>
      <c r="H9" s="259">
        <v>1.0</v>
      </c>
      <c r="I9" s="259">
        <v>1.0</v>
      </c>
      <c r="J9" s="259">
        <v>1.0</v>
      </c>
      <c r="K9" s="260">
        <v>1.0</v>
      </c>
      <c r="L9" s="252" t="s">
        <v>644</v>
      </c>
      <c r="M9" s="260">
        <f t="shared" si="1"/>
        <v>1</v>
      </c>
      <c r="N9" s="261" t="s">
        <v>655</v>
      </c>
      <c r="O9" s="80"/>
      <c r="P9" s="252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ht="14.25" customHeight="1">
      <c r="A10" s="263"/>
      <c r="B10" s="241"/>
      <c r="C10" s="241"/>
      <c r="D10" s="264"/>
      <c r="E10" s="264"/>
      <c r="F10" s="264"/>
      <c r="G10" s="264"/>
      <c r="H10" s="264"/>
      <c r="I10" s="264"/>
      <c r="J10" s="264"/>
      <c r="K10" s="264"/>
      <c r="L10" s="241"/>
      <c r="M10" s="264"/>
      <c r="N10" s="241"/>
      <c r="O10" s="2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ht="14.25" customHeight="1">
      <c r="A11" s="252">
        <v>4.0</v>
      </c>
      <c r="B11" s="252" t="s">
        <v>656</v>
      </c>
      <c r="C11" s="265" t="s">
        <v>657</v>
      </c>
      <c r="D11" s="259">
        <v>1.0353906654726432</v>
      </c>
      <c r="E11" s="259">
        <v>1.0522626697461936</v>
      </c>
      <c r="F11" s="259">
        <v>1.044930469815579</v>
      </c>
      <c r="G11" s="259">
        <v>1.0493599072216477</v>
      </c>
      <c r="H11" s="259">
        <v>0.9884597489777012</v>
      </c>
      <c r="I11" s="259">
        <v>0.8860056359071147</v>
      </c>
      <c r="J11" s="259">
        <v>0.9435909028591213</v>
      </c>
      <c r="K11" s="260">
        <v>1.0</v>
      </c>
      <c r="L11" s="252" t="s">
        <v>638</v>
      </c>
      <c r="M11" s="260">
        <f t="shared" ref="M11:M22" si="2">MAX(D11:J11)</f>
        <v>1.05226267</v>
      </c>
      <c r="N11" s="261" t="s">
        <v>658</v>
      </c>
      <c r="O11" s="80" t="s">
        <v>659</v>
      </c>
      <c r="P11" s="252"/>
      <c r="Q11" s="241"/>
      <c r="R11" s="241"/>
      <c r="S11" s="241"/>
      <c r="T11" s="241"/>
      <c r="U11" s="241"/>
      <c r="V11" s="241"/>
      <c r="W11" s="241"/>
      <c r="X11" s="241"/>
      <c r="Y11" s="241"/>
      <c r="Z11" s="241"/>
    </row>
    <row r="12" ht="14.25" customHeight="1">
      <c r="A12" s="252">
        <v>5.0</v>
      </c>
      <c r="B12" s="252" t="s">
        <v>660</v>
      </c>
      <c r="C12" s="265" t="s">
        <v>661</v>
      </c>
      <c r="D12" s="259">
        <v>1.0358469949391176</v>
      </c>
      <c r="E12" s="259">
        <v>1.02316516044779</v>
      </c>
      <c r="F12" s="259">
        <v>1.025224616371781</v>
      </c>
      <c r="G12" s="259">
        <v>1.0295353991682878</v>
      </c>
      <c r="H12" s="259">
        <v>1.0252886184395307</v>
      </c>
      <c r="I12" s="259">
        <v>0.9674952706583615</v>
      </c>
      <c r="J12" s="259">
        <v>0.8934439399751309</v>
      </c>
      <c r="K12" s="260">
        <v>1.0</v>
      </c>
      <c r="L12" s="252" t="s">
        <v>637</v>
      </c>
      <c r="M12" s="260">
        <f t="shared" si="2"/>
        <v>1.035846995</v>
      </c>
      <c r="N12" s="261" t="s">
        <v>658</v>
      </c>
      <c r="O12" s="80" t="s">
        <v>659</v>
      </c>
      <c r="P12" s="252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ht="14.25" customHeight="1">
      <c r="A13" s="252">
        <v>6.0</v>
      </c>
      <c r="B13" s="252" t="s">
        <v>662</v>
      </c>
      <c r="C13" s="265" t="s">
        <v>663</v>
      </c>
      <c r="D13" s="259">
        <v>1.069856584592316</v>
      </c>
      <c r="E13" s="259">
        <v>1.0365322101473011</v>
      </c>
      <c r="F13" s="259">
        <v>0.9932557179192343</v>
      </c>
      <c r="G13" s="259">
        <v>0.9947828488586291</v>
      </c>
      <c r="H13" s="259">
        <v>1.065870859929255</v>
      </c>
      <c r="I13" s="259">
        <v>0.9362449719696236</v>
      </c>
      <c r="J13" s="259">
        <v>0.9034568065836398</v>
      </c>
      <c r="K13" s="260">
        <v>1.0</v>
      </c>
      <c r="L13" s="252" t="s">
        <v>637</v>
      </c>
      <c r="M13" s="260">
        <f t="shared" si="2"/>
        <v>1.069856585</v>
      </c>
      <c r="N13" s="261" t="s">
        <v>658</v>
      </c>
      <c r="O13" s="80" t="s">
        <v>659</v>
      </c>
      <c r="P13" s="252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ht="21.0" customHeight="1">
      <c r="A14" s="252">
        <v>7.0</v>
      </c>
      <c r="B14" s="252" t="s">
        <v>664</v>
      </c>
      <c r="C14" s="265" t="s">
        <v>665</v>
      </c>
      <c r="D14" s="259">
        <v>1.1052461689</v>
      </c>
      <c r="E14" s="259">
        <v>1.0857012791</v>
      </c>
      <c r="F14" s="259">
        <v>1.0377707873</v>
      </c>
      <c r="G14" s="259">
        <v>1.06215513</v>
      </c>
      <c r="H14" s="259">
        <v>1.0265803347</v>
      </c>
      <c r="I14" s="259">
        <v>0.7628946809</v>
      </c>
      <c r="J14" s="259">
        <v>0.897991231</v>
      </c>
      <c r="K14" s="260">
        <v>1.0</v>
      </c>
      <c r="L14" s="252" t="s">
        <v>637</v>
      </c>
      <c r="M14" s="260">
        <f t="shared" si="2"/>
        <v>1.105246169</v>
      </c>
      <c r="N14" s="261" t="s">
        <v>658</v>
      </c>
      <c r="O14" s="80" t="s">
        <v>659</v>
      </c>
      <c r="P14" s="252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ht="21.0" customHeight="1">
      <c r="A15" s="252">
        <v>8.0</v>
      </c>
      <c r="B15" s="252" t="s">
        <v>666</v>
      </c>
      <c r="C15" s="265" t="s">
        <v>667</v>
      </c>
      <c r="D15" s="259">
        <v>0.9766940095</v>
      </c>
      <c r="E15" s="259">
        <v>1.0389446761</v>
      </c>
      <c r="F15" s="259">
        <v>1.0028244082</v>
      </c>
      <c r="G15" s="259">
        <v>1.0161945715</v>
      </c>
      <c r="H15" s="259">
        <v>1.0023537775</v>
      </c>
      <c r="I15" s="259">
        <v>1.0043297858</v>
      </c>
      <c r="J15" s="259">
        <v>0.9583670626</v>
      </c>
      <c r="K15" s="260">
        <v>1.0</v>
      </c>
      <c r="L15" s="252" t="s">
        <v>638</v>
      </c>
      <c r="M15" s="260">
        <f t="shared" si="2"/>
        <v>1.038944676</v>
      </c>
      <c r="N15" s="261" t="s">
        <v>658</v>
      </c>
      <c r="O15" s="80" t="s">
        <v>659</v>
      </c>
      <c r="P15" s="252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ht="21.0" customHeight="1">
      <c r="A16" s="252">
        <v>9.0</v>
      </c>
      <c r="B16" s="252" t="s">
        <v>668</v>
      </c>
      <c r="C16" s="265" t="s">
        <v>669</v>
      </c>
      <c r="D16" s="259">
        <v>1.2457482941</v>
      </c>
      <c r="E16" s="259">
        <v>1.2614994284</v>
      </c>
      <c r="F16" s="259">
        <v>1.2706602107</v>
      </c>
      <c r="G16" s="259">
        <v>1.2430339493</v>
      </c>
      <c r="H16" s="259">
        <v>1.1276335364</v>
      </c>
      <c r="I16" s="259">
        <v>0.387661837</v>
      </c>
      <c r="J16" s="259">
        <v>0.4615442048</v>
      </c>
      <c r="K16" s="260">
        <v>1.0</v>
      </c>
      <c r="L16" s="252" t="s">
        <v>639</v>
      </c>
      <c r="M16" s="260">
        <f t="shared" si="2"/>
        <v>1.270660211</v>
      </c>
      <c r="N16" s="261" t="s">
        <v>658</v>
      </c>
      <c r="O16" s="80" t="s">
        <v>659</v>
      </c>
      <c r="P16" s="252"/>
      <c r="Q16" s="241"/>
      <c r="R16" s="241"/>
      <c r="S16" s="241"/>
      <c r="T16" s="241"/>
      <c r="U16" s="241"/>
      <c r="V16" s="241"/>
      <c r="W16" s="241"/>
      <c r="X16" s="241"/>
      <c r="Y16" s="241"/>
      <c r="Z16" s="241"/>
    </row>
    <row r="17" ht="21.0" customHeight="1">
      <c r="A17" s="252">
        <v>10.0</v>
      </c>
      <c r="B17" s="252" t="s">
        <v>670</v>
      </c>
      <c r="C17" s="266" t="s">
        <v>671</v>
      </c>
      <c r="D17" s="259">
        <v>0.9322474153</v>
      </c>
      <c r="E17" s="259">
        <v>0.9894218818</v>
      </c>
      <c r="F17" s="259">
        <v>1.003324816</v>
      </c>
      <c r="G17" s="259">
        <v>1.0108926579</v>
      </c>
      <c r="H17" s="259">
        <v>1.0179736627</v>
      </c>
      <c r="I17" s="259">
        <v>1.0355882019</v>
      </c>
      <c r="J17" s="259">
        <v>1.0090728501</v>
      </c>
      <c r="K17" s="260">
        <v>1.0</v>
      </c>
      <c r="L17" s="252" t="s">
        <v>642</v>
      </c>
      <c r="M17" s="260">
        <f t="shared" si="2"/>
        <v>1.035588202</v>
      </c>
      <c r="N17" s="261" t="s">
        <v>658</v>
      </c>
      <c r="O17" s="80" t="s">
        <v>672</v>
      </c>
      <c r="P17" s="252" t="s">
        <v>666</v>
      </c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ht="21.0" customHeight="1">
      <c r="A18" s="252">
        <v>11.0</v>
      </c>
      <c r="B18" s="252" t="s">
        <v>673</v>
      </c>
      <c r="C18" s="266" t="s">
        <v>674</v>
      </c>
      <c r="D18" s="259">
        <v>1.0847669095</v>
      </c>
      <c r="E18" s="259">
        <v>1.1211171725</v>
      </c>
      <c r="F18" s="259">
        <v>1.0769491269</v>
      </c>
      <c r="G18" s="259">
        <v>1.1353121304</v>
      </c>
      <c r="H18" s="259">
        <v>1.1401797149</v>
      </c>
      <c r="I18" s="259">
        <v>0.4852245678</v>
      </c>
      <c r="J18" s="259">
        <v>0.9584222802</v>
      </c>
      <c r="K18" s="260">
        <v>1.0</v>
      </c>
      <c r="L18" s="252" t="s">
        <v>641</v>
      </c>
      <c r="M18" s="260">
        <f t="shared" si="2"/>
        <v>1.140179715</v>
      </c>
      <c r="N18" s="261" t="s">
        <v>658</v>
      </c>
      <c r="O18" s="80" t="s">
        <v>672</v>
      </c>
      <c r="P18" s="252" t="s">
        <v>668</v>
      </c>
      <c r="Q18" s="241"/>
      <c r="R18" s="241"/>
      <c r="S18" s="241"/>
      <c r="T18" s="241"/>
      <c r="U18" s="241"/>
      <c r="V18" s="241"/>
      <c r="W18" s="241"/>
      <c r="X18" s="241"/>
      <c r="Y18" s="241"/>
      <c r="Z18" s="241"/>
    </row>
    <row r="19" ht="21.0" customHeight="1">
      <c r="A19" s="252">
        <v>12.0</v>
      </c>
      <c r="B19" s="252" t="s">
        <v>675</v>
      </c>
      <c r="C19" s="266" t="s">
        <v>676</v>
      </c>
      <c r="D19" s="259">
        <v>0.9896630543</v>
      </c>
      <c r="E19" s="259">
        <v>0.9627360766</v>
      </c>
      <c r="F19" s="259">
        <v>1.0507108354</v>
      </c>
      <c r="G19" s="259">
        <v>1.0552346931</v>
      </c>
      <c r="H19" s="259">
        <v>1.0297033314</v>
      </c>
      <c r="I19" s="259">
        <v>0.9766710807</v>
      </c>
      <c r="J19" s="259">
        <v>0.9359887908</v>
      </c>
      <c r="K19" s="260">
        <v>1.0</v>
      </c>
      <c r="L19" s="252" t="s">
        <v>640</v>
      </c>
      <c r="M19" s="260">
        <f t="shared" si="2"/>
        <v>1.055234693</v>
      </c>
      <c r="N19" s="261" t="s">
        <v>658</v>
      </c>
      <c r="O19" s="80" t="s">
        <v>672</v>
      </c>
      <c r="P19" s="252" t="s">
        <v>656</v>
      </c>
      <c r="Q19" s="241"/>
      <c r="R19" s="241"/>
      <c r="S19" s="241"/>
      <c r="T19" s="241"/>
      <c r="U19" s="241"/>
      <c r="V19" s="241"/>
      <c r="W19" s="241"/>
      <c r="X19" s="241"/>
      <c r="Y19" s="241"/>
      <c r="Z19" s="241"/>
    </row>
    <row r="20" ht="21.0" customHeight="1">
      <c r="A20" s="252">
        <v>13.0</v>
      </c>
      <c r="B20" s="252" t="s">
        <v>677</v>
      </c>
      <c r="C20" s="266" t="s">
        <v>678</v>
      </c>
      <c r="D20" s="259">
        <v>1.0213513197</v>
      </c>
      <c r="E20" s="259">
        <v>1.0865859003</v>
      </c>
      <c r="F20" s="259">
        <v>1.0719708746</v>
      </c>
      <c r="G20" s="259">
        <v>1.0557448463</v>
      </c>
      <c r="H20" s="259">
        <v>1.0116673967</v>
      </c>
      <c r="I20" s="259">
        <v>0.9001424455</v>
      </c>
      <c r="J20" s="259">
        <v>0.8511495026</v>
      </c>
      <c r="K20" s="260">
        <v>1.0</v>
      </c>
      <c r="L20" s="252" t="s">
        <v>637</v>
      </c>
      <c r="M20" s="260">
        <f t="shared" si="2"/>
        <v>1.0865859</v>
      </c>
      <c r="N20" s="261" t="s">
        <v>658</v>
      </c>
      <c r="O20" s="80" t="s">
        <v>672</v>
      </c>
      <c r="P20" s="252" t="s">
        <v>660</v>
      </c>
      <c r="Q20" s="241"/>
      <c r="R20" s="241"/>
      <c r="S20" s="241"/>
      <c r="T20" s="241"/>
      <c r="U20" s="241"/>
      <c r="V20" s="241"/>
      <c r="W20" s="241"/>
      <c r="X20" s="241"/>
      <c r="Y20" s="241"/>
      <c r="Z20" s="241"/>
    </row>
    <row r="21" ht="24.75" customHeight="1">
      <c r="A21" s="252">
        <v>14.0</v>
      </c>
      <c r="B21" s="252" t="s">
        <v>679</v>
      </c>
      <c r="C21" s="266" t="s">
        <v>680</v>
      </c>
      <c r="D21" s="259">
        <f t="shared" ref="D21:K21" si="3">D11</f>
        <v>1.035390665</v>
      </c>
      <c r="E21" s="259">
        <f t="shared" si="3"/>
        <v>1.05226267</v>
      </c>
      <c r="F21" s="259">
        <f t="shared" si="3"/>
        <v>1.04493047</v>
      </c>
      <c r="G21" s="259">
        <f t="shared" si="3"/>
        <v>1.049359907</v>
      </c>
      <c r="H21" s="259">
        <f t="shared" si="3"/>
        <v>0.988459749</v>
      </c>
      <c r="I21" s="259">
        <f t="shared" si="3"/>
        <v>0.8860056359</v>
      </c>
      <c r="J21" s="259">
        <f t="shared" si="3"/>
        <v>0.9435909029</v>
      </c>
      <c r="K21" s="260">
        <f t="shared" si="3"/>
        <v>1</v>
      </c>
      <c r="L21" s="252" t="s">
        <v>638</v>
      </c>
      <c r="M21" s="260">
        <f t="shared" si="2"/>
        <v>1.05226267</v>
      </c>
      <c r="N21" s="261" t="s">
        <v>658</v>
      </c>
      <c r="O21" s="80" t="s">
        <v>672</v>
      </c>
      <c r="P21" s="252" t="s">
        <v>666</v>
      </c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ht="14.25" customHeight="1">
      <c r="A22" s="252">
        <v>15.0</v>
      </c>
      <c r="B22" s="252" t="s">
        <v>681</v>
      </c>
      <c r="C22" s="267" t="s">
        <v>682</v>
      </c>
      <c r="D22" s="259">
        <v>1.03</v>
      </c>
      <c r="E22" s="259">
        <v>1.03</v>
      </c>
      <c r="F22" s="259">
        <v>1.02</v>
      </c>
      <c r="G22" s="259">
        <v>1.03</v>
      </c>
      <c r="H22" s="259">
        <v>1.01</v>
      </c>
      <c r="I22" s="259">
        <v>0.93</v>
      </c>
      <c r="J22" s="259">
        <v>0.94</v>
      </c>
      <c r="K22" s="260">
        <f>K12</f>
        <v>1</v>
      </c>
      <c r="L22" s="252" t="s">
        <v>638</v>
      </c>
      <c r="M22" s="260">
        <f t="shared" si="2"/>
        <v>1.03</v>
      </c>
      <c r="N22" s="261" t="s">
        <v>658</v>
      </c>
      <c r="O22" s="80" t="s">
        <v>672</v>
      </c>
      <c r="P22" s="252"/>
      <c r="Q22" s="241"/>
      <c r="R22" s="241"/>
      <c r="S22" s="241"/>
      <c r="T22" s="241"/>
      <c r="U22" s="241"/>
      <c r="V22" s="241"/>
      <c r="W22" s="241"/>
      <c r="X22" s="241"/>
      <c r="Y22" s="241"/>
      <c r="Z22" s="241"/>
    </row>
    <row r="23" ht="14.25" customHeight="1">
      <c r="A23" s="263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</row>
    <row r="24" ht="14.25" customHeight="1">
      <c r="A24" s="263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</row>
    <row r="25" ht="14.25" customHeight="1">
      <c r="A25" s="263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</row>
    <row r="26" ht="14.25" customHeight="1">
      <c r="A26" s="263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</row>
    <row r="27" ht="14.25" customHeight="1">
      <c r="A27" s="263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ht="14.25" customHeight="1">
      <c r="A28" s="263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</row>
    <row r="29" ht="14.25" customHeight="1">
      <c r="A29" s="263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68"/>
      <c r="N29" s="241"/>
      <c r="O29" s="2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</row>
    <row r="30" ht="14.25" customHeight="1">
      <c r="A30" s="263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</row>
    <row r="31" ht="14.25" customHeight="1">
      <c r="A31" s="263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ht="14.25" customHeight="1">
      <c r="A32" s="263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</row>
    <row r="33" ht="14.25" customHeight="1">
      <c r="A33" s="263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ht="14.25" customHeight="1">
      <c r="A34" s="263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ht="14.25" customHeight="1">
      <c r="A35" s="263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ht="14.25" customHeight="1">
      <c r="A36" s="263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</row>
    <row r="37" ht="14.25" customHeight="1">
      <c r="A37" s="263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</row>
    <row r="38" ht="14.25" customHeight="1">
      <c r="A38" s="263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</row>
    <row r="39" ht="14.25" customHeight="1">
      <c r="A39" s="263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ht="14.25" customHeight="1">
      <c r="A40" s="263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</row>
    <row r="41" ht="14.25" customHeight="1">
      <c r="A41" s="263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</row>
    <row r="42" ht="14.25" customHeight="1">
      <c r="A42" s="263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ht="14.25" customHeight="1">
      <c r="A43" s="263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ht="14.25" customHeight="1">
      <c r="A44" s="263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</row>
    <row r="45" ht="14.25" customHeight="1">
      <c r="A45" s="263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ht="14.25" customHeight="1">
      <c r="A46" s="263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</row>
    <row r="47" ht="14.25" customHeight="1">
      <c r="A47" s="263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</row>
    <row r="48" ht="14.25" customHeight="1">
      <c r="A48" s="263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ht="14.25" customHeight="1">
      <c r="A49" s="263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</row>
    <row r="50" ht="14.25" customHeight="1">
      <c r="A50" s="263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</row>
    <row r="51" ht="14.25" customHeight="1">
      <c r="A51" s="263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ht="14.25" customHeight="1">
      <c r="A52" s="263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</row>
    <row r="53" ht="14.25" customHeight="1">
      <c r="A53" s="263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</row>
    <row r="54" ht="14.25" customHeight="1">
      <c r="A54" s="263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</row>
    <row r="55" ht="14.25" customHeight="1">
      <c r="A55" s="263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</row>
    <row r="56" ht="14.25" customHeight="1">
      <c r="A56" s="263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</row>
    <row r="57" ht="14.25" customHeight="1">
      <c r="A57" s="263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ht="14.25" customHeight="1">
      <c r="A58" s="263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</row>
    <row r="59" ht="14.25" customHeight="1">
      <c r="A59" s="263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</row>
    <row r="60" ht="14.25" customHeight="1">
      <c r="A60" s="263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ht="14.25" customHeight="1">
      <c r="A61" s="263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ht="14.25" customHeight="1">
      <c r="A62" s="263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</row>
    <row r="63" ht="14.25" customHeight="1">
      <c r="A63" s="263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</row>
    <row r="64" ht="14.25" customHeight="1">
      <c r="A64" s="263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</row>
    <row r="65" ht="14.25" customHeight="1">
      <c r="A65" s="263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</row>
    <row r="66" ht="14.25" customHeight="1">
      <c r="A66" s="263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</row>
    <row r="67" ht="14.25" customHeight="1">
      <c r="A67" s="263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</row>
    <row r="68" ht="14.25" customHeight="1">
      <c r="A68" s="263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</row>
    <row r="69" ht="14.25" customHeight="1">
      <c r="A69" s="263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ht="14.25" customHeight="1">
      <c r="A70" s="263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ht="14.25" customHeight="1">
      <c r="A71" s="263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</row>
    <row r="72" ht="14.25" customHeight="1">
      <c r="A72" s="263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</row>
    <row r="73" ht="14.25" customHeight="1">
      <c r="A73" s="263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</row>
    <row r="74" ht="14.25" customHeight="1">
      <c r="A74" s="263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</row>
    <row r="75" ht="14.25" customHeight="1">
      <c r="A75" s="263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</row>
    <row r="76" ht="14.25" customHeight="1">
      <c r="A76" s="263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</row>
    <row r="77" ht="14.25" customHeight="1">
      <c r="A77" s="263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</row>
    <row r="78" ht="14.25" customHeight="1">
      <c r="A78" s="263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</row>
    <row r="79" ht="14.25" customHeight="1">
      <c r="A79" s="263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</row>
    <row r="80" ht="14.25" customHeight="1">
      <c r="A80" s="263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ht="14.25" customHeight="1">
      <c r="A81" s="263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</row>
    <row r="82" ht="14.25" customHeight="1">
      <c r="A82" s="263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</row>
    <row r="83" ht="14.25" customHeight="1">
      <c r="A83" s="263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</row>
    <row r="84" ht="14.25" customHeight="1">
      <c r="A84" s="263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</row>
    <row r="85" ht="14.25" customHeight="1">
      <c r="A85" s="263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</row>
    <row r="86" ht="14.25" customHeight="1">
      <c r="A86" s="263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</row>
    <row r="87" ht="14.25" customHeight="1">
      <c r="A87" s="263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</row>
    <row r="88" ht="14.25" customHeight="1">
      <c r="A88" s="263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</row>
    <row r="89" ht="14.25" customHeight="1">
      <c r="A89" s="263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</row>
    <row r="90" ht="14.25" customHeight="1">
      <c r="A90" s="263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</row>
    <row r="91" ht="14.25" customHeight="1">
      <c r="A91" s="263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</row>
    <row r="92" ht="14.25" customHeight="1">
      <c r="A92" s="263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</row>
    <row r="93" ht="14.25" customHeight="1">
      <c r="A93" s="263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</row>
    <row r="94" ht="14.25" customHeight="1">
      <c r="A94" s="263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</row>
    <row r="95" ht="14.25" customHeight="1">
      <c r="A95" s="263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ht="14.25" customHeight="1">
      <c r="A96" s="263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ht="14.25" customHeight="1">
      <c r="A97" s="263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ht="14.25" customHeight="1">
      <c r="A98" s="263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ht="14.25" customHeight="1">
      <c r="A99" s="263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ht="14.25" customHeight="1">
      <c r="A100" s="263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ht="14.25" customHeight="1">
      <c r="A101" s="263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ht="14.25" customHeight="1">
      <c r="A102" s="263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</row>
    <row r="103" ht="14.25" customHeight="1">
      <c r="A103" s="263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</row>
    <row r="104" ht="14.25" customHeight="1">
      <c r="A104" s="263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ht="14.25" customHeight="1">
      <c r="A105" s="263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ht="14.25" customHeight="1">
      <c r="A106" s="263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</row>
    <row r="107" ht="14.25" customHeight="1">
      <c r="A107" s="263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</row>
    <row r="108" ht="14.25" customHeight="1">
      <c r="A108" s="263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</row>
    <row r="109" ht="14.25" customHeight="1">
      <c r="A109" s="263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ht="14.25" customHeight="1">
      <c r="A110" s="263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</row>
    <row r="111" ht="14.25" customHeight="1">
      <c r="A111" s="263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</row>
    <row r="112" ht="14.25" customHeight="1">
      <c r="A112" s="263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</row>
    <row r="113" ht="14.25" customHeight="1">
      <c r="A113" s="263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</row>
    <row r="114" ht="14.25" customHeight="1">
      <c r="A114" s="263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</row>
    <row r="115" ht="14.25" customHeight="1">
      <c r="A115" s="263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</row>
    <row r="116" ht="14.25" customHeight="1">
      <c r="A116" s="263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</row>
    <row r="117" ht="14.25" customHeight="1">
      <c r="A117" s="263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</row>
    <row r="118" ht="14.25" customHeight="1">
      <c r="A118" s="263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</row>
    <row r="119" ht="14.25" customHeight="1">
      <c r="A119" s="263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</row>
    <row r="120" ht="14.25" customHeight="1">
      <c r="A120" s="263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</row>
    <row r="121" ht="14.25" customHeight="1">
      <c r="A121" s="263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</row>
    <row r="122" ht="14.25" customHeight="1">
      <c r="A122" s="263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</row>
    <row r="123" ht="14.25" customHeight="1">
      <c r="A123" s="263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</row>
    <row r="124" ht="14.25" customHeight="1">
      <c r="A124" s="263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</row>
    <row r="125" ht="14.25" customHeight="1">
      <c r="A125" s="263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</row>
    <row r="126" ht="14.25" customHeight="1">
      <c r="A126" s="263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</row>
    <row r="127" ht="14.25" customHeight="1">
      <c r="A127" s="263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</row>
    <row r="128" ht="14.25" customHeight="1">
      <c r="A128" s="263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</row>
    <row r="129" ht="14.25" customHeight="1">
      <c r="A129" s="263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ht="14.25" customHeight="1">
      <c r="A130" s="263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ht="14.25" customHeight="1">
      <c r="A131" s="263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ht="14.25" customHeight="1">
      <c r="A132" s="263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ht="14.25" customHeight="1">
      <c r="A133" s="263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ht="14.25" customHeight="1">
      <c r="A134" s="263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ht="14.25" customHeight="1">
      <c r="A135" s="263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ht="14.25" customHeight="1">
      <c r="A136" s="263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ht="14.25" customHeight="1">
      <c r="A137" s="263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ht="14.25" customHeight="1">
      <c r="A138" s="263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ht="14.25" customHeight="1">
      <c r="A139" s="263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ht="14.25" customHeight="1">
      <c r="A140" s="263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ht="14.25" customHeight="1">
      <c r="A141" s="263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ht="14.25" customHeight="1">
      <c r="A142" s="263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ht="14.25" customHeight="1">
      <c r="A143" s="263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ht="14.25" customHeight="1">
      <c r="A144" s="263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ht="14.25" customHeight="1">
      <c r="A145" s="263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ht="14.25" customHeight="1">
      <c r="A146" s="263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ht="14.25" customHeight="1">
      <c r="A147" s="263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ht="14.25" customHeight="1">
      <c r="A148" s="263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ht="14.25" customHeight="1">
      <c r="A149" s="263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ht="14.25" customHeight="1">
      <c r="A150" s="263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ht="14.25" customHeight="1">
      <c r="A151" s="263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ht="14.25" customHeight="1">
      <c r="A152" s="263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ht="14.25" customHeight="1">
      <c r="A153" s="263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ht="14.25" customHeight="1">
      <c r="A154" s="263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ht="14.25" customHeight="1">
      <c r="A155" s="263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ht="14.25" customHeight="1">
      <c r="A156" s="263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ht="14.25" customHeight="1">
      <c r="A157" s="263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ht="14.25" customHeight="1">
      <c r="A158" s="263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ht="14.25" customHeight="1">
      <c r="A159" s="263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ht="14.25" customHeight="1">
      <c r="A160" s="263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ht="14.25" customHeight="1">
      <c r="A161" s="263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ht="14.25" customHeight="1">
      <c r="A162" s="263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ht="14.25" customHeight="1">
      <c r="A163" s="263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ht="14.25" customHeight="1">
      <c r="A164" s="263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ht="14.25" customHeight="1">
      <c r="A165" s="263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ht="14.25" customHeight="1">
      <c r="A166" s="263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ht="14.25" customHeight="1">
      <c r="A167" s="263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ht="14.25" customHeight="1">
      <c r="A168" s="263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ht="14.25" customHeight="1">
      <c r="A169" s="263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ht="14.25" customHeight="1">
      <c r="A170" s="263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ht="14.25" customHeight="1">
      <c r="A171" s="263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ht="14.25" customHeight="1">
      <c r="A172" s="263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ht="14.25" customHeight="1">
      <c r="A173" s="263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ht="14.25" customHeight="1">
      <c r="A174" s="263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ht="14.25" customHeight="1">
      <c r="A175" s="263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ht="14.25" customHeight="1">
      <c r="A176" s="263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ht="14.25" customHeight="1">
      <c r="A177" s="263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ht="14.25" customHeight="1">
      <c r="A178" s="263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ht="14.25" customHeight="1">
      <c r="A179" s="263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ht="14.25" customHeight="1">
      <c r="A180" s="263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ht="14.25" customHeight="1">
      <c r="A181" s="263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ht="14.25" customHeight="1">
      <c r="A182" s="263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ht="14.25" customHeight="1">
      <c r="A183" s="263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ht="14.25" customHeight="1">
      <c r="A184" s="263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ht="14.25" customHeight="1">
      <c r="A185" s="263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ht="14.25" customHeight="1">
      <c r="A186" s="263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ht="14.25" customHeight="1">
      <c r="A187" s="263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ht="14.25" customHeight="1">
      <c r="A188" s="263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ht="14.25" customHeight="1">
      <c r="A189" s="263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ht="14.25" customHeight="1">
      <c r="A190" s="263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ht="14.25" customHeight="1">
      <c r="A191" s="263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ht="14.25" customHeight="1">
      <c r="A192" s="263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ht="14.25" customHeight="1">
      <c r="A193" s="263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ht="14.25" customHeight="1">
      <c r="A194" s="263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ht="14.25" customHeight="1">
      <c r="A195" s="263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ht="14.25" customHeight="1">
      <c r="A196" s="263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ht="14.25" customHeight="1">
      <c r="A197" s="263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ht="14.25" customHeight="1">
      <c r="A198" s="263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ht="14.25" customHeight="1">
      <c r="A199" s="263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ht="14.25" customHeight="1">
      <c r="A200" s="263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ht="14.25" customHeight="1">
      <c r="A201" s="263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ht="14.25" customHeight="1">
      <c r="A202" s="263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ht="14.25" customHeight="1">
      <c r="A203" s="263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ht="14.25" customHeight="1">
      <c r="A204" s="263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ht="14.25" customHeight="1">
      <c r="A205" s="263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ht="14.25" customHeight="1">
      <c r="A206" s="263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ht="14.25" customHeight="1">
      <c r="A207" s="263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ht="14.25" customHeight="1">
      <c r="A208" s="263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ht="14.25" customHeight="1">
      <c r="A209" s="263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ht="14.25" customHeight="1">
      <c r="A210" s="263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ht="14.25" customHeight="1">
      <c r="A211" s="263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ht="14.25" customHeight="1">
      <c r="A212" s="263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ht="14.25" customHeight="1">
      <c r="A213" s="263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ht="14.25" customHeight="1">
      <c r="A214" s="263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ht="14.25" customHeight="1">
      <c r="A215" s="263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ht="14.25" customHeight="1">
      <c r="A216" s="263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ht="14.25" customHeight="1">
      <c r="A217" s="263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ht="14.25" customHeight="1">
      <c r="A218" s="263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ht="14.25" customHeight="1">
      <c r="A219" s="263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ht="14.25" customHeight="1">
      <c r="A220" s="263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ht="14.25" customHeight="1">
      <c r="A221" s="263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</row>
    <row r="222" ht="14.25" customHeight="1">
      <c r="A222" s="263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</row>
    <row r="223" ht="14.25" customHeight="1">
      <c r="A223" s="263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</row>
    <row r="224" ht="14.25" customHeight="1">
      <c r="A224" s="263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</row>
    <row r="225" ht="14.25" customHeight="1">
      <c r="A225" s="263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</row>
    <row r="226" ht="14.25" customHeight="1">
      <c r="A226" s="263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</row>
    <row r="227" ht="14.25" customHeight="1">
      <c r="A227" s="263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</row>
    <row r="228" ht="14.25" customHeight="1">
      <c r="A228" s="263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</row>
    <row r="229" ht="14.25" customHeight="1">
      <c r="A229" s="263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</row>
    <row r="230" ht="14.25" customHeight="1">
      <c r="A230" s="263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</row>
    <row r="231" ht="14.25" customHeight="1">
      <c r="A231" s="263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</row>
    <row r="232" ht="14.25" customHeight="1">
      <c r="A232" s="263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</row>
    <row r="233" ht="14.25" customHeight="1">
      <c r="A233" s="263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</row>
    <row r="234" ht="14.25" customHeight="1">
      <c r="A234" s="263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</row>
    <row r="235" ht="14.25" customHeight="1">
      <c r="A235" s="263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</row>
    <row r="236" ht="14.25" customHeight="1">
      <c r="A236" s="263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</row>
    <row r="237" ht="14.25" customHeight="1">
      <c r="A237" s="263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</row>
    <row r="238" ht="14.25" customHeight="1">
      <c r="A238" s="263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</row>
    <row r="239" ht="14.25" customHeight="1">
      <c r="A239" s="263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</row>
    <row r="240" ht="14.25" customHeight="1">
      <c r="A240" s="263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</row>
    <row r="241" ht="14.25" customHeight="1">
      <c r="A241" s="263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</row>
    <row r="242" ht="14.25" customHeight="1">
      <c r="A242" s="263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</row>
    <row r="243" ht="14.25" customHeight="1">
      <c r="A243" s="263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</row>
    <row r="244" ht="14.25" customHeight="1">
      <c r="A244" s="263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</row>
    <row r="245" ht="14.25" customHeight="1">
      <c r="A245" s="263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</row>
    <row r="246" ht="14.25" customHeight="1">
      <c r="A246" s="263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</row>
    <row r="247" ht="14.25" customHeight="1">
      <c r="A247" s="263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</row>
    <row r="248" ht="14.25" customHeight="1">
      <c r="A248" s="263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</row>
    <row r="249" ht="14.25" customHeight="1">
      <c r="A249" s="263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</row>
    <row r="250" ht="14.25" customHeight="1">
      <c r="A250" s="263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</row>
    <row r="251" ht="14.25" customHeight="1">
      <c r="A251" s="263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</row>
    <row r="252" ht="14.25" customHeight="1">
      <c r="A252" s="263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</row>
    <row r="253" ht="14.25" customHeight="1">
      <c r="A253" s="263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</row>
    <row r="254" ht="14.25" customHeight="1">
      <c r="A254" s="263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</row>
    <row r="255" ht="14.25" customHeight="1">
      <c r="A255" s="263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</row>
    <row r="256" ht="14.25" customHeight="1">
      <c r="A256" s="263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</row>
    <row r="257" ht="14.25" customHeight="1">
      <c r="A257" s="263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</row>
    <row r="258" ht="14.25" customHeight="1">
      <c r="A258" s="263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</row>
    <row r="259" ht="14.25" customHeight="1">
      <c r="A259" s="263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</row>
    <row r="260" ht="14.25" customHeight="1">
      <c r="A260" s="263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</row>
    <row r="261" ht="14.25" customHeight="1">
      <c r="A261" s="263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</row>
    <row r="262" ht="14.25" customHeight="1">
      <c r="A262" s="263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</row>
    <row r="263" ht="14.25" customHeight="1">
      <c r="A263" s="263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</row>
    <row r="264" ht="14.25" customHeight="1">
      <c r="A264" s="263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</row>
    <row r="265" ht="14.25" customHeight="1">
      <c r="A265" s="263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</row>
    <row r="266" ht="14.25" customHeight="1">
      <c r="A266" s="263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</row>
    <row r="267" ht="14.25" customHeight="1">
      <c r="A267" s="263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</row>
    <row r="268" ht="14.25" customHeight="1">
      <c r="A268" s="263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</row>
    <row r="269" ht="14.25" customHeight="1">
      <c r="A269" s="263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</row>
    <row r="270" ht="14.25" customHeight="1">
      <c r="A270" s="263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</row>
    <row r="271" ht="14.25" customHeight="1">
      <c r="A271" s="263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</row>
    <row r="272" ht="14.25" customHeight="1">
      <c r="A272" s="263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</row>
    <row r="273" ht="14.25" customHeight="1">
      <c r="A273" s="263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</row>
    <row r="274" ht="14.25" customHeight="1">
      <c r="A274" s="263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</row>
    <row r="275" ht="14.25" customHeight="1">
      <c r="A275" s="263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</row>
    <row r="276" ht="14.25" customHeight="1">
      <c r="A276" s="263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</row>
    <row r="277" ht="14.25" customHeight="1">
      <c r="A277" s="263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</row>
    <row r="278" ht="14.25" customHeight="1">
      <c r="A278" s="263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</row>
    <row r="279" ht="14.25" customHeight="1">
      <c r="A279" s="263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</row>
    <row r="280" ht="14.25" customHeight="1">
      <c r="A280" s="263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</row>
    <row r="281" ht="14.25" customHeight="1">
      <c r="A281" s="263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</row>
    <row r="282" ht="14.25" customHeight="1">
      <c r="A282" s="263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</row>
    <row r="283" ht="14.25" customHeight="1">
      <c r="A283" s="263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</row>
    <row r="284" ht="14.25" customHeight="1">
      <c r="A284" s="263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</row>
    <row r="285" ht="14.25" customHeight="1">
      <c r="A285" s="263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</row>
    <row r="286" ht="14.25" customHeight="1">
      <c r="A286" s="263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</row>
    <row r="287" ht="14.25" customHeight="1">
      <c r="A287" s="263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</row>
    <row r="288" ht="14.25" customHeight="1">
      <c r="A288" s="263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</row>
    <row r="289" ht="14.25" customHeight="1">
      <c r="A289" s="263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</row>
    <row r="290" ht="14.25" customHeight="1">
      <c r="A290" s="263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</row>
    <row r="291" ht="14.25" customHeight="1">
      <c r="A291" s="263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</row>
    <row r="292" ht="14.25" customHeight="1">
      <c r="A292" s="263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</row>
    <row r="293" ht="14.25" customHeight="1">
      <c r="A293" s="263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</row>
    <row r="294" ht="14.25" customHeight="1">
      <c r="A294" s="263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</row>
    <row r="295" ht="14.25" customHeight="1">
      <c r="A295" s="263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</row>
    <row r="296" ht="14.25" customHeight="1">
      <c r="A296" s="263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</row>
    <row r="297" ht="14.25" customHeight="1">
      <c r="A297" s="263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</row>
    <row r="298" ht="14.25" customHeight="1">
      <c r="A298" s="263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</row>
    <row r="299" ht="14.25" customHeight="1">
      <c r="A299" s="263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</row>
    <row r="300" ht="14.25" customHeight="1">
      <c r="A300" s="263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</row>
    <row r="301" ht="14.25" customHeight="1">
      <c r="A301" s="263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</row>
    <row r="302" ht="14.25" customHeight="1">
      <c r="A302" s="263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</row>
    <row r="303" ht="14.25" customHeight="1">
      <c r="A303" s="263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</row>
    <row r="304" ht="14.25" customHeight="1">
      <c r="A304" s="263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</row>
    <row r="305" ht="14.25" customHeight="1">
      <c r="A305" s="263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</row>
    <row r="306" ht="14.25" customHeight="1">
      <c r="A306" s="263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</row>
    <row r="307" ht="14.25" customHeight="1">
      <c r="A307" s="263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</row>
    <row r="308" ht="14.25" customHeight="1">
      <c r="A308" s="263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</row>
    <row r="309" ht="14.25" customHeight="1">
      <c r="A309" s="263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</row>
    <row r="310" ht="14.25" customHeight="1">
      <c r="A310" s="263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</row>
    <row r="311" ht="14.25" customHeight="1">
      <c r="A311" s="263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</row>
    <row r="312" ht="14.25" customHeight="1">
      <c r="A312" s="263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</row>
    <row r="313" ht="14.25" customHeight="1">
      <c r="A313" s="263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</row>
    <row r="314" ht="14.25" customHeight="1">
      <c r="A314" s="263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</row>
    <row r="315" ht="14.25" customHeight="1">
      <c r="A315" s="263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</row>
    <row r="316" ht="14.25" customHeight="1">
      <c r="A316" s="263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</row>
    <row r="317" ht="14.25" customHeight="1">
      <c r="A317" s="263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</row>
    <row r="318" ht="14.25" customHeight="1">
      <c r="A318" s="263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</row>
    <row r="319" ht="14.25" customHeight="1">
      <c r="A319" s="263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</row>
    <row r="320" ht="14.25" customHeight="1">
      <c r="A320" s="263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</row>
    <row r="321" ht="14.25" customHeight="1">
      <c r="A321" s="263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</row>
    <row r="322" ht="14.25" customHeight="1">
      <c r="A322" s="263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</row>
    <row r="323" ht="14.25" customHeight="1">
      <c r="A323" s="263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</row>
    <row r="324" ht="14.25" customHeight="1">
      <c r="A324" s="263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</row>
    <row r="325" ht="14.25" customHeight="1">
      <c r="A325" s="263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</row>
    <row r="326" ht="14.25" customHeight="1">
      <c r="A326" s="263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</row>
    <row r="327" ht="14.25" customHeight="1">
      <c r="A327" s="263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</row>
    <row r="328" ht="14.25" customHeight="1">
      <c r="A328" s="263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</row>
    <row r="329" ht="14.25" customHeight="1">
      <c r="A329" s="263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</row>
    <row r="330" ht="14.25" customHeight="1">
      <c r="A330" s="263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</row>
    <row r="331" ht="14.25" customHeight="1">
      <c r="A331" s="263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</row>
    <row r="332" ht="14.25" customHeight="1">
      <c r="A332" s="263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</row>
    <row r="333" ht="14.25" customHeight="1">
      <c r="A333" s="263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</row>
    <row r="334" ht="14.25" customHeight="1">
      <c r="A334" s="263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</row>
    <row r="335" ht="14.25" customHeight="1">
      <c r="A335" s="263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</row>
    <row r="336" ht="14.25" customHeight="1">
      <c r="A336" s="263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</row>
    <row r="337" ht="14.25" customHeight="1">
      <c r="A337" s="263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</row>
    <row r="338" ht="14.25" customHeight="1">
      <c r="A338" s="263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</row>
    <row r="339" ht="14.25" customHeight="1">
      <c r="A339" s="263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</row>
    <row r="340" ht="14.25" customHeight="1">
      <c r="A340" s="263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</row>
    <row r="341" ht="14.25" customHeight="1">
      <c r="A341" s="263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</row>
    <row r="342" ht="14.25" customHeight="1">
      <c r="A342" s="263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</row>
    <row r="343" ht="14.25" customHeight="1">
      <c r="A343" s="263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</row>
    <row r="344" ht="14.25" customHeight="1">
      <c r="A344" s="263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</row>
    <row r="345" ht="14.25" customHeight="1">
      <c r="A345" s="263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</row>
    <row r="346" ht="14.25" customHeight="1">
      <c r="A346" s="263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</row>
    <row r="347" ht="14.25" customHeight="1">
      <c r="A347" s="263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</row>
    <row r="348" ht="14.25" customHeight="1">
      <c r="A348" s="263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</row>
    <row r="349" ht="14.25" customHeight="1">
      <c r="A349" s="263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</row>
    <row r="350" ht="14.25" customHeight="1">
      <c r="A350" s="263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</row>
    <row r="351" ht="14.25" customHeight="1">
      <c r="A351" s="263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</row>
    <row r="352" ht="14.25" customHeight="1">
      <c r="A352" s="263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</row>
    <row r="353" ht="14.25" customHeight="1">
      <c r="A353" s="263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</row>
    <row r="354" ht="14.25" customHeight="1">
      <c r="A354" s="263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</row>
    <row r="355" ht="14.25" customHeight="1">
      <c r="A355" s="263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</row>
    <row r="356" ht="14.25" customHeight="1">
      <c r="A356" s="263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</row>
    <row r="357" ht="14.25" customHeight="1">
      <c r="A357" s="263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</row>
    <row r="358" ht="14.25" customHeight="1">
      <c r="A358" s="263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</row>
    <row r="359" ht="14.25" customHeight="1">
      <c r="A359" s="263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</row>
    <row r="360" ht="14.25" customHeight="1">
      <c r="A360" s="263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</row>
    <row r="361" ht="14.25" customHeight="1">
      <c r="A361" s="263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</row>
    <row r="362" ht="14.25" customHeight="1">
      <c r="A362" s="263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</row>
    <row r="363" ht="14.25" customHeight="1">
      <c r="A363" s="263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</row>
    <row r="364" ht="14.25" customHeight="1">
      <c r="A364" s="263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</row>
    <row r="365" ht="14.25" customHeight="1">
      <c r="A365" s="263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</row>
    <row r="366" ht="14.25" customHeight="1">
      <c r="A366" s="263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</row>
    <row r="367" ht="14.25" customHeight="1">
      <c r="A367" s="263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</row>
    <row r="368" ht="14.25" customHeight="1">
      <c r="A368" s="263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</row>
    <row r="369" ht="14.25" customHeight="1">
      <c r="A369" s="263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</row>
    <row r="370" ht="14.25" customHeight="1">
      <c r="A370" s="263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</row>
    <row r="371" ht="14.25" customHeight="1">
      <c r="A371" s="263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</row>
    <row r="372" ht="14.25" customHeight="1">
      <c r="A372" s="263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</row>
    <row r="373" ht="14.25" customHeight="1">
      <c r="A373" s="263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</row>
    <row r="374" ht="14.25" customHeight="1">
      <c r="A374" s="263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</row>
    <row r="375" ht="14.25" customHeight="1">
      <c r="A375" s="263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</row>
    <row r="376" ht="14.25" customHeight="1">
      <c r="A376" s="263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</row>
    <row r="377" ht="14.25" customHeight="1">
      <c r="A377" s="263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</row>
    <row r="378" ht="14.25" customHeight="1">
      <c r="A378" s="263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</row>
    <row r="379" ht="14.25" customHeight="1">
      <c r="A379" s="263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</row>
    <row r="380" ht="14.25" customHeight="1">
      <c r="A380" s="263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</row>
    <row r="381" ht="14.25" customHeight="1">
      <c r="A381" s="263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</row>
    <row r="382" ht="14.25" customHeight="1">
      <c r="A382" s="263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</row>
    <row r="383" ht="14.25" customHeight="1">
      <c r="A383" s="263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</row>
    <row r="384" ht="14.25" customHeight="1">
      <c r="A384" s="263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</row>
    <row r="385" ht="14.25" customHeight="1">
      <c r="A385" s="263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</row>
    <row r="386" ht="14.25" customHeight="1">
      <c r="A386" s="263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</row>
    <row r="387" ht="14.25" customHeight="1">
      <c r="A387" s="263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</row>
    <row r="388" ht="14.25" customHeight="1">
      <c r="A388" s="263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</row>
    <row r="389" ht="14.25" customHeight="1">
      <c r="A389" s="263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</row>
    <row r="390" ht="14.25" customHeight="1">
      <c r="A390" s="263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</row>
    <row r="391" ht="14.25" customHeight="1">
      <c r="A391" s="263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</row>
    <row r="392" ht="14.25" customHeight="1">
      <c r="A392" s="263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</row>
    <row r="393" ht="14.25" customHeight="1">
      <c r="A393" s="263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</row>
    <row r="394" ht="14.25" customHeight="1">
      <c r="A394" s="263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</row>
    <row r="395" ht="14.25" customHeight="1">
      <c r="A395" s="263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</row>
    <row r="396" ht="14.25" customHeight="1">
      <c r="A396" s="263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</row>
    <row r="397" ht="14.25" customHeight="1">
      <c r="A397" s="263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</row>
    <row r="398" ht="14.25" customHeight="1">
      <c r="A398" s="263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</row>
    <row r="399" ht="14.25" customHeight="1">
      <c r="A399" s="263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</row>
    <row r="400" ht="14.25" customHeight="1">
      <c r="A400" s="263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</row>
    <row r="401" ht="14.25" customHeight="1">
      <c r="A401" s="263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</row>
    <row r="402" ht="14.25" customHeight="1">
      <c r="A402" s="263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</row>
    <row r="403" ht="14.25" customHeight="1">
      <c r="A403" s="263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</row>
    <row r="404" ht="14.25" customHeight="1">
      <c r="A404" s="263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</row>
    <row r="405" ht="14.25" customHeight="1">
      <c r="A405" s="263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</row>
    <row r="406" ht="14.25" customHeight="1">
      <c r="A406" s="263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</row>
    <row r="407" ht="14.25" customHeight="1">
      <c r="A407" s="263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</row>
    <row r="408" ht="14.25" customHeight="1">
      <c r="A408" s="263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</row>
    <row r="409" ht="14.25" customHeight="1">
      <c r="A409" s="263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</row>
    <row r="410" ht="14.25" customHeight="1">
      <c r="A410" s="263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</row>
    <row r="411" ht="14.25" customHeight="1">
      <c r="A411" s="263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</row>
    <row r="412" ht="14.25" customHeight="1">
      <c r="A412" s="263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</row>
    <row r="413" ht="14.25" customHeight="1">
      <c r="A413" s="263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</row>
    <row r="414" ht="14.25" customHeight="1">
      <c r="A414" s="263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</row>
    <row r="415" ht="14.25" customHeight="1">
      <c r="A415" s="263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</row>
    <row r="416" ht="14.25" customHeight="1">
      <c r="A416" s="263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</row>
    <row r="417" ht="14.25" customHeight="1">
      <c r="A417" s="263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</row>
    <row r="418" ht="14.25" customHeight="1">
      <c r="A418" s="263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</row>
    <row r="419" ht="14.25" customHeight="1">
      <c r="A419" s="263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</row>
    <row r="420" ht="14.25" customHeight="1">
      <c r="A420" s="263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</row>
    <row r="421" ht="14.25" customHeight="1">
      <c r="A421" s="263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</row>
    <row r="422" ht="14.25" customHeight="1">
      <c r="A422" s="263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</row>
    <row r="423" ht="14.25" customHeight="1">
      <c r="A423" s="263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</row>
    <row r="424" ht="14.25" customHeight="1">
      <c r="A424" s="263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</row>
    <row r="425" ht="14.25" customHeight="1">
      <c r="A425" s="263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</row>
    <row r="426" ht="14.25" customHeight="1">
      <c r="A426" s="263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</row>
    <row r="427" ht="14.25" customHeight="1">
      <c r="A427" s="263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</row>
    <row r="428" ht="14.25" customHeight="1">
      <c r="A428" s="263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</row>
    <row r="429" ht="14.25" customHeight="1">
      <c r="A429" s="263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</row>
    <row r="430" ht="14.25" customHeight="1">
      <c r="A430" s="263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</row>
    <row r="431" ht="14.25" customHeight="1">
      <c r="A431" s="263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</row>
    <row r="432" ht="14.25" customHeight="1">
      <c r="A432" s="263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</row>
    <row r="433" ht="14.25" customHeight="1">
      <c r="A433" s="263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</row>
    <row r="434" ht="14.25" customHeight="1">
      <c r="A434" s="263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</row>
    <row r="435" ht="14.25" customHeight="1">
      <c r="A435" s="263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"/>
      <c r="P435" s="241"/>
      <c r="Q435" s="241"/>
      <c r="R435" s="241"/>
      <c r="S435" s="241"/>
      <c r="T435" s="241"/>
      <c r="U435" s="241"/>
      <c r="V435" s="241"/>
      <c r="W435" s="241"/>
      <c r="X435" s="241"/>
      <c r="Y435" s="241"/>
      <c r="Z435" s="241"/>
    </row>
    <row r="436" ht="14.25" customHeight="1">
      <c r="A436" s="263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</row>
    <row r="437" ht="14.25" customHeight="1">
      <c r="A437" s="263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</row>
    <row r="438" ht="14.25" customHeight="1">
      <c r="A438" s="263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</row>
    <row r="439" ht="14.25" customHeight="1">
      <c r="A439" s="263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</row>
    <row r="440" ht="14.25" customHeight="1">
      <c r="A440" s="263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</row>
    <row r="441" ht="14.25" customHeight="1">
      <c r="A441" s="263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</row>
    <row r="442" ht="14.25" customHeight="1">
      <c r="A442" s="263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</row>
    <row r="443" ht="14.25" customHeight="1">
      <c r="A443" s="263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1"/>
    </row>
    <row r="444" ht="14.25" customHeight="1">
      <c r="A444" s="263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</row>
    <row r="445" ht="14.25" customHeight="1">
      <c r="A445" s="263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</row>
    <row r="446" ht="14.25" customHeight="1">
      <c r="A446" s="263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</row>
    <row r="447" ht="14.25" customHeight="1">
      <c r="A447" s="263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</row>
    <row r="448" ht="14.25" customHeight="1">
      <c r="A448" s="263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</row>
    <row r="449" ht="14.25" customHeight="1">
      <c r="A449" s="263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1"/>
    </row>
    <row r="450" ht="14.25" customHeight="1">
      <c r="A450" s="263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</row>
    <row r="451" ht="14.25" customHeight="1">
      <c r="A451" s="263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</row>
    <row r="452" ht="14.25" customHeight="1">
      <c r="A452" s="263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</row>
    <row r="453" ht="14.25" customHeight="1">
      <c r="A453" s="263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</row>
    <row r="454" ht="14.25" customHeight="1">
      <c r="A454" s="263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</row>
    <row r="455" ht="14.25" customHeight="1">
      <c r="A455" s="263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</row>
    <row r="456" ht="14.25" customHeight="1">
      <c r="A456" s="263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</row>
    <row r="457" ht="14.25" customHeight="1">
      <c r="A457" s="263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</row>
    <row r="458" ht="14.25" customHeight="1">
      <c r="A458" s="263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</row>
    <row r="459" ht="14.25" customHeight="1">
      <c r="A459" s="263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</row>
    <row r="460" ht="14.25" customHeight="1">
      <c r="A460" s="263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</row>
    <row r="461" ht="14.25" customHeight="1">
      <c r="A461" s="263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</row>
    <row r="462" ht="14.25" customHeight="1">
      <c r="A462" s="263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</row>
    <row r="463" ht="14.25" customHeight="1">
      <c r="A463" s="263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</row>
    <row r="464" ht="14.25" customHeight="1">
      <c r="A464" s="263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</row>
    <row r="465" ht="14.25" customHeight="1">
      <c r="A465" s="263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</row>
    <row r="466" ht="14.25" customHeight="1">
      <c r="A466" s="263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</row>
    <row r="467" ht="14.25" customHeight="1">
      <c r="A467" s="263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</row>
    <row r="468" ht="14.25" customHeight="1">
      <c r="A468" s="263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</row>
    <row r="469" ht="14.25" customHeight="1">
      <c r="A469" s="263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</row>
    <row r="470" ht="14.25" customHeight="1">
      <c r="A470" s="263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</row>
    <row r="471" ht="14.25" customHeight="1">
      <c r="A471" s="263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</row>
    <row r="472" ht="14.25" customHeight="1">
      <c r="A472" s="263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</row>
    <row r="473" ht="14.25" customHeight="1">
      <c r="A473" s="263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</row>
    <row r="474" ht="14.25" customHeight="1">
      <c r="A474" s="263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</row>
    <row r="475" ht="14.25" customHeight="1">
      <c r="A475" s="263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</row>
    <row r="476" ht="14.25" customHeight="1">
      <c r="A476" s="263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</row>
    <row r="477" ht="14.25" customHeight="1">
      <c r="A477" s="263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"/>
      <c r="P477" s="241"/>
      <c r="Q477" s="241"/>
      <c r="R477" s="241"/>
      <c r="S477" s="241"/>
      <c r="T477" s="241"/>
      <c r="U477" s="241"/>
      <c r="V477" s="241"/>
      <c r="W477" s="241"/>
      <c r="X477" s="241"/>
      <c r="Y477" s="241"/>
      <c r="Z477" s="241"/>
    </row>
    <row r="478" ht="14.25" customHeight="1">
      <c r="A478" s="263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</row>
    <row r="479" ht="14.25" customHeight="1">
      <c r="A479" s="263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</row>
    <row r="480" ht="14.25" customHeight="1">
      <c r="A480" s="263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</row>
    <row r="481" ht="14.25" customHeight="1">
      <c r="A481" s="263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</row>
    <row r="482" ht="14.25" customHeight="1">
      <c r="A482" s="263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</row>
    <row r="483" ht="14.25" customHeight="1">
      <c r="A483" s="263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</row>
    <row r="484" ht="14.25" customHeight="1">
      <c r="A484" s="263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</row>
    <row r="485" ht="14.25" customHeight="1">
      <c r="A485" s="263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</row>
    <row r="486" ht="14.25" customHeight="1">
      <c r="A486" s="263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</row>
    <row r="487" ht="14.25" customHeight="1">
      <c r="A487" s="263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</row>
    <row r="488" ht="14.25" customHeight="1">
      <c r="A488" s="263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</row>
    <row r="489" ht="14.25" customHeight="1">
      <c r="A489" s="263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</row>
    <row r="490" ht="14.25" customHeight="1">
      <c r="A490" s="263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</row>
    <row r="491" ht="14.25" customHeight="1">
      <c r="A491" s="263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</row>
    <row r="492" ht="14.25" customHeight="1">
      <c r="A492" s="263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</row>
    <row r="493" ht="14.25" customHeight="1">
      <c r="A493" s="263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</row>
    <row r="494" ht="14.25" customHeight="1">
      <c r="A494" s="263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</row>
    <row r="495" ht="14.25" customHeight="1">
      <c r="A495" s="263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</row>
    <row r="496" ht="14.25" customHeight="1">
      <c r="A496" s="263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</row>
    <row r="497" ht="14.25" customHeight="1">
      <c r="A497" s="263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</row>
    <row r="498" ht="14.25" customHeight="1">
      <c r="A498" s="263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</row>
    <row r="499" ht="14.25" customHeight="1">
      <c r="A499" s="263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</row>
    <row r="500" ht="14.25" customHeight="1">
      <c r="A500" s="263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</row>
    <row r="501" ht="14.25" customHeight="1">
      <c r="A501" s="263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</row>
    <row r="502" ht="14.25" customHeight="1">
      <c r="A502" s="263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</row>
    <row r="503" ht="14.25" customHeight="1">
      <c r="A503" s="263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</row>
    <row r="504" ht="14.25" customHeight="1">
      <c r="A504" s="263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</row>
    <row r="505" ht="14.25" customHeight="1">
      <c r="A505" s="263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</row>
    <row r="506" ht="14.25" customHeight="1">
      <c r="A506" s="263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</row>
    <row r="507" ht="14.25" customHeight="1">
      <c r="A507" s="263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</row>
    <row r="508" ht="14.25" customHeight="1">
      <c r="A508" s="263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</row>
    <row r="509" ht="14.25" customHeight="1">
      <c r="A509" s="263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</row>
    <row r="510" ht="14.25" customHeight="1">
      <c r="A510" s="263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</row>
    <row r="511" ht="14.25" customHeight="1">
      <c r="A511" s="263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</row>
    <row r="512" ht="14.25" customHeight="1">
      <c r="A512" s="263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</row>
    <row r="513" ht="14.25" customHeight="1">
      <c r="A513" s="263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</row>
    <row r="514" ht="14.25" customHeight="1">
      <c r="A514" s="263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</row>
    <row r="515" ht="14.25" customHeight="1">
      <c r="A515" s="263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</row>
    <row r="516" ht="14.25" customHeight="1">
      <c r="A516" s="263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</row>
    <row r="517" ht="14.25" customHeight="1">
      <c r="A517" s="263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</row>
    <row r="518" ht="14.25" customHeight="1">
      <c r="A518" s="263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</row>
    <row r="519" ht="14.25" customHeight="1">
      <c r="A519" s="263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</row>
    <row r="520" ht="14.25" customHeight="1">
      <c r="A520" s="263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</row>
    <row r="521" ht="14.25" customHeight="1">
      <c r="A521" s="263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</row>
    <row r="522" ht="14.25" customHeight="1">
      <c r="A522" s="263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</row>
    <row r="523" ht="14.25" customHeight="1">
      <c r="A523" s="263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</row>
    <row r="524" ht="14.25" customHeight="1">
      <c r="A524" s="263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</row>
    <row r="525" ht="14.25" customHeight="1">
      <c r="A525" s="263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</row>
    <row r="526" ht="14.25" customHeight="1">
      <c r="A526" s="263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</row>
    <row r="527" ht="14.25" customHeight="1">
      <c r="A527" s="263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</row>
    <row r="528" ht="14.25" customHeight="1">
      <c r="A528" s="263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</row>
    <row r="529" ht="14.25" customHeight="1">
      <c r="A529" s="263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</row>
    <row r="530" ht="14.25" customHeight="1">
      <c r="A530" s="263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</row>
    <row r="531" ht="14.25" customHeight="1">
      <c r="A531" s="263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</row>
    <row r="532" ht="14.25" customHeight="1">
      <c r="A532" s="263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</row>
    <row r="533" ht="14.25" customHeight="1">
      <c r="A533" s="263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</row>
    <row r="534" ht="14.25" customHeight="1">
      <c r="A534" s="263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</row>
    <row r="535" ht="14.25" customHeight="1">
      <c r="A535" s="263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</row>
    <row r="536" ht="14.25" customHeight="1">
      <c r="A536" s="263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</row>
    <row r="537" ht="14.25" customHeight="1">
      <c r="A537" s="263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</row>
    <row r="538" ht="14.25" customHeight="1">
      <c r="A538" s="263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</row>
    <row r="539" ht="14.25" customHeight="1">
      <c r="A539" s="263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</row>
    <row r="540" ht="14.25" customHeight="1">
      <c r="A540" s="263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</row>
    <row r="541" ht="14.25" customHeight="1">
      <c r="A541" s="263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</row>
    <row r="542" ht="14.25" customHeight="1">
      <c r="A542" s="263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</row>
    <row r="543" ht="14.25" customHeight="1">
      <c r="A543" s="263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</row>
    <row r="544" ht="14.25" customHeight="1">
      <c r="A544" s="263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</row>
    <row r="545" ht="14.25" customHeight="1">
      <c r="A545" s="263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</row>
    <row r="546" ht="14.25" customHeight="1">
      <c r="A546" s="263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</row>
    <row r="547" ht="14.25" customHeight="1">
      <c r="A547" s="263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</row>
    <row r="548" ht="14.25" customHeight="1">
      <c r="A548" s="263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</row>
    <row r="549" ht="14.25" customHeight="1">
      <c r="A549" s="263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</row>
    <row r="550" ht="14.25" customHeight="1">
      <c r="A550" s="263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</row>
    <row r="551" ht="14.25" customHeight="1">
      <c r="A551" s="263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</row>
    <row r="552" ht="14.25" customHeight="1">
      <c r="A552" s="263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</row>
    <row r="553" ht="14.25" customHeight="1">
      <c r="A553" s="263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</row>
    <row r="554" ht="14.25" customHeight="1">
      <c r="A554" s="263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</row>
    <row r="555" ht="14.25" customHeight="1">
      <c r="A555" s="263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</row>
    <row r="556" ht="14.25" customHeight="1">
      <c r="A556" s="263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</row>
    <row r="557" ht="14.25" customHeight="1">
      <c r="A557" s="263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</row>
    <row r="558" ht="14.25" customHeight="1">
      <c r="A558" s="263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</row>
    <row r="559" ht="14.25" customHeight="1">
      <c r="A559" s="263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</row>
    <row r="560" ht="14.25" customHeight="1">
      <c r="A560" s="263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</row>
    <row r="561" ht="14.25" customHeight="1">
      <c r="A561" s="263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</row>
    <row r="562" ht="14.25" customHeight="1">
      <c r="A562" s="263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</row>
    <row r="563" ht="14.25" customHeight="1">
      <c r="A563" s="263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</row>
    <row r="564" ht="14.25" customHeight="1">
      <c r="A564" s="263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</row>
    <row r="565" ht="14.25" customHeight="1">
      <c r="A565" s="263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</row>
    <row r="566" ht="14.25" customHeight="1">
      <c r="A566" s="263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</row>
    <row r="567" ht="14.25" customHeight="1">
      <c r="A567" s="263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</row>
    <row r="568" ht="14.25" customHeight="1">
      <c r="A568" s="263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</row>
    <row r="569" ht="14.25" customHeight="1">
      <c r="A569" s="263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</row>
    <row r="570" ht="14.25" customHeight="1">
      <c r="A570" s="263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</row>
    <row r="571" ht="14.25" customHeight="1">
      <c r="A571" s="263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</row>
    <row r="572" ht="14.25" customHeight="1">
      <c r="A572" s="263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</row>
    <row r="573" ht="14.25" customHeight="1">
      <c r="A573" s="263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</row>
    <row r="574" ht="14.25" customHeight="1">
      <c r="A574" s="263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</row>
    <row r="575" ht="14.25" customHeight="1">
      <c r="A575" s="263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</row>
    <row r="576" ht="14.25" customHeight="1">
      <c r="A576" s="263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</row>
    <row r="577" ht="14.25" customHeight="1">
      <c r="A577" s="263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</row>
    <row r="578" ht="14.25" customHeight="1">
      <c r="A578" s="263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</row>
    <row r="579" ht="14.25" customHeight="1">
      <c r="A579" s="263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</row>
    <row r="580" ht="14.25" customHeight="1">
      <c r="A580" s="263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</row>
    <row r="581" ht="14.25" customHeight="1">
      <c r="A581" s="263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</row>
    <row r="582" ht="14.25" customHeight="1">
      <c r="A582" s="263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</row>
    <row r="583" ht="14.25" customHeight="1">
      <c r="A583" s="263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</row>
    <row r="584" ht="14.25" customHeight="1">
      <c r="A584" s="263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</row>
    <row r="585" ht="14.25" customHeight="1">
      <c r="A585" s="263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</row>
    <row r="586" ht="14.25" customHeight="1">
      <c r="A586" s="263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</row>
    <row r="587" ht="14.25" customHeight="1">
      <c r="A587" s="263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</row>
    <row r="588" ht="14.25" customHeight="1">
      <c r="A588" s="263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</row>
    <row r="589" ht="14.25" customHeight="1">
      <c r="A589" s="263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</row>
    <row r="590" ht="14.25" customHeight="1">
      <c r="A590" s="263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</row>
    <row r="591" ht="14.25" customHeight="1">
      <c r="A591" s="263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</row>
    <row r="592" ht="14.25" customHeight="1">
      <c r="A592" s="263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</row>
    <row r="593" ht="14.25" customHeight="1">
      <c r="A593" s="263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</row>
    <row r="594" ht="14.25" customHeight="1">
      <c r="A594" s="263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</row>
    <row r="595" ht="14.25" customHeight="1">
      <c r="A595" s="263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</row>
    <row r="596" ht="14.25" customHeight="1">
      <c r="A596" s="263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</row>
    <row r="597" ht="14.25" customHeight="1">
      <c r="A597" s="263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</row>
    <row r="598" ht="14.25" customHeight="1">
      <c r="A598" s="263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</row>
    <row r="599" ht="14.25" customHeight="1">
      <c r="A599" s="263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</row>
    <row r="600" ht="14.25" customHeight="1">
      <c r="A600" s="263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</row>
    <row r="601" ht="14.25" customHeight="1">
      <c r="A601" s="263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</row>
    <row r="602" ht="14.25" customHeight="1">
      <c r="A602" s="263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</row>
    <row r="603" ht="14.25" customHeight="1">
      <c r="A603" s="263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</row>
    <row r="604" ht="14.25" customHeight="1">
      <c r="A604" s="263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</row>
    <row r="605" ht="14.25" customHeight="1">
      <c r="A605" s="263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</row>
    <row r="606" ht="14.25" customHeight="1">
      <c r="A606" s="263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</row>
    <row r="607" ht="14.25" customHeight="1">
      <c r="A607" s="263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</row>
    <row r="608" ht="14.25" customHeight="1">
      <c r="A608" s="263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</row>
    <row r="609" ht="14.25" customHeight="1">
      <c r="A609" s="263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</row>
    <row r="610" ht="14.25" customHeight="1">
      <c r="A610" s="263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</row>
    <row r="611" ht="14.25" customHeight="1">
      <c r="A611" s="263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</row>
    <row r="612" ht="14.25" customHeight="1">
      <c r="A612" s="263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</row>
    <row r="613" ht="14.25" customHeight="1">
      <c r="A613" s="263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</row>
    <row r="614" ht="14.25" customHeight="1">
      <c r="A614" s="263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</row>
    <row r="615" ht="14.25" customHeight="1">
      <c r="A615" s="263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</row>
    <row r="616" ht="14.25" customHeight="1">
      <c r="A616" s="263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</row>
    <row r="617" ht="14.25" customHeight="1">
      <c r="A617" s="263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</row>
    <row r="618" ht="14.25" customHeight="1">
      <c r="A618" s="263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</row>
    <row r="619" ht="14.25" customHeight="1">
      <c r="A619" s="263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</row>
    <row r="620" ht="14.25" customHeight="1">
      <c r="A620" s="263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</row>
    <row r="621" ht="14.25" customHeight="1">
      <c r="A621" s="263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</row>
    <row r="622" ht="14.25" customHeight="1">
      <c r="A622" s="263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</row>
    <row r="623" ht="14.25" customHeight="1">
      <c r="A623" s="263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</row>
    <row r="624" ht="14.25" customHeight="1">
      <c r="A624" s="263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</row>
    <row r="625" ht="14.25" customHeight="1">
      <c r="A625" s="263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</row>
    <row r="626" ht="14.25" customHeight="1">
      <c r="A626" s="263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</row>
    <row r="627" ht="14.25" customHeight="1">
      <c r="A627" s="263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</row>
    <row r="628" ht="14.25" customHeight="1">
      <c r="A628" s="263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</row>
    <row r="629" ht="14.25" customHeight="1">
      <c r="A629" s="263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</row>
    <row r="630" ht="14.25" customHeight="1">
      <c r="A630" s="263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</row>
    <row r="631" ht="14.25" customHeight="1">
      <c r="A631" s="263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</row>
    <row r="632" ht="14.25" customHeight="1">
      <c r="A632" s="263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</row>
    <row r="633" ht="14.25" customHeight="1">
      <c r="A633" s="263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</row>
    <row r="634" ht="14.25" customHeight="1">
      <c r="A634" s="263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</row>
    <row r="635" ht="14.25" customHeight="1">
      <c r="A635" s="263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</row>
    <row r="636" ht="14.25" customHeight="1">
      <c r="A636" s="263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</row>
    <row r="637" ht="14.25" customHeight="1">
      <c r="A637" s="263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</row>
    <row r="638" ht="14.25" customHeight="1">
      <c r="A638" s="263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</row>
    <row r="639" ht="14.25" customHeight="1">
      <c r="A639" s="263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</row>
    <row r="640" ht="14.25" customHeight="1">
      <c r="A640" s="263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</row>
    <row r="641" ht="14.25" customHeight="1">
      <c r="A641" s="263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</row>
    <row r="642" ht="14.25" customHeight="1">
      <c r="A642" s="263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</row>
    <row r="643" ht="14.25" customHeight="1">
      <c r="A643" s="263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</row>
    <row r="644" ht="14.25" customHeight="1">
      <c r="A644" s="263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</row>
    <row r="645" ht="14.25" customHeight="1">
      <c r="A645" s="263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</row>
    <row r="646" ht="14.25" customHeight="1">
      <c r="A646" s="263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</row>
    <row r="647" ht="14.25" customHeight="1">
      <c r="A647" s="263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</row>
    <row r="648" ht="14.25" customHeight="1">
      <c r="A648" s="263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</row>
    <row r="649" ht="14.25" customHeight="1">
      <c r="A649" s="263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</row>
    <row r="650" ht="14.25" customHeight="1">
      <c r="A650" s="263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</row>
    <row r="651" ht="14.25" customHeight="1">
      <c r="A651" s="263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</row>
    <row r="652" ht="14.25" customHeight="1">
      <c r="A652" s="263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</row>
    <row r="653" ht="14.25" customHeight="1">
      <c r="A653" s="263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</row>
    <row r="654" ht="14.25" customHeight="1">
      <c r="A654" s="263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</row>
    <row r="655" ht="14.25" customHeight="1">
      <c r="A655" s="263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</row>
    <row r="656" ht="14.25" customHeight="1">
      <c r="A656" s="263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</row>
    <row r="657" ht="14.25" customHeight="1">
      <c r="A657" s="263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</row>
    <row r="658" ht="14.25" customHeight="1">
      <c r="A658" s="263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</row>
    <row r="659" ht="14.25" customHeight="1">
      <c r="A659" s="263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</row>
    <row r="660" ht="14.25" customHeight="1">
      <c r="A660" s="263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</row>
    <row r="661" ht="14.25" customHeight="1">
      <c r="A661" s="263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</row>
    <row r="662" ht="14.25" customHeight="1">
      <c r="A662" s="263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</row>
    <row r="663" ht="14.25" customHeight="1">
      <c r="A663" s="263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</row>
    <row r="664" ht="14.25" customHeight="1">
      <c r="A664" s="263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</row>
    <row r="665" ht="14.25" customHeight="1">
      <c r="A665" s="263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</row>
    <row r="666" ht="14.25" customHeight="1">
      <c r="A666" s="263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</row>
    <row r="667" ht="14.25" customHeight="1">
      <c r="A667" s="263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</row>
    <row r="668" ht="14.25" customHeight="1">
      <c r="A668" s="263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</row>
    <row r="669" ht="14.25" customHeight="1">
      <c r="A669" s="263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</row>
    <row r="670" ht="14.25" customHeight="1">
      <c r="A670" s="263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</row>
    <row r="671" ht="14.25" customHeight="1">
      <c r="A671" s="263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</row>
    <row r="672" ht="14.25" customHeight="1">
      <c r="A672" s="263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</row>
    <row r="673" ht="14.25" customHeight="1">
      <c r="A673" s="263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</row>
    <row r="674" ht="14.25" customHeight="1">
      <c r="A674" s="263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</row>
    <row r="675" ht="14.25" customHeight="1">
      <c r="A675" s="263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</row>
    <row r="676" ht="14.25" customHeight="1">
      <c r="A676" s="263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</row>
    <row r="677" ht="14.25" customHeight="1">
      <c r="A677" s="263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</row>
    <row r="678" ht="14.25" customHeight="1">
      <c r="A678" s="263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</row>
    <row r="679" ht="14.25" customHeight="1">
      <c r="A679" s="263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</row>
    <row r="680" ht="14.25" customHeight="1">
      <c r="A680" s="263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</row>
    <row r="681" ht="14.25" customHeight="1">
      <c r="A681" s="263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</row>
    <row r="682" ht="14.25" customHeight="1">
      <c r="A682" s="263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</row>
    <row r="683" ht="14.25" customHeight="1">
      <c r="A683" s="263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</row>
    <row r="684" ht="14.25" customHeight="1">
      <c r="A684" s="263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</row>
    <row r="685" ht="14.25" customHeight="1">
      <c r="A685" s="263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</row>
    <row r="686" ht="14.25" customHeight="1">
      <c r="A686" s="263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</row>
    <row r="687" ht="14.25" customHeight="1">
      <c r="A687" s="263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</row>
    <row r="688" ht="14.25" customHeight="1">
      <c r="A688" s="263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</row>
    <row r="689" ht="14.25" customHeight="1">
      <c r="A689" s="263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</row>
    <row r="690" ht="14.25" customHeight="1">
      <c r="A690" s="263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</row>
    <row r="691" ht="14.25" customHeight="1">
      <c r="A691" s="263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</row>
    <row r="692" ht="14.25" customHeight="1">
      <c r="A692" s="263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</row>
    <row r="693" ht="14.25" customHeight="1">
      <c r="A693" s="263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</row>
    <row r="694" ht="14.25" customHeight="1">
      <c r="A694" s="263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</row>
    <row r="695" ht="14.25" customHeight="1">
      <c r="A695" s="263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</row>
    <row r="696" ht="14.25" customHeight="1">
      <c r="A696" s="263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</row>
    <row r="697" ht="14.25" customHeight="1">
      <c r="A697" s="263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</row>
    <row r="698" ht="14.25" customHeight="1">
      <c r="A698" s="263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</row>
    <row r="699" ht="14.25" customHeight="1">
      <c r="A699" s="263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</row>
    <row r="700" ht="14.25" customHeight="1">
      <c r="A700" s="263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</row>
    <row r="701" ht="14.25" customHeight="1">
      <c r="A701" s="263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</row>
    <row r="702" ht="14.25" customHeight="1">
      <c r="A702" s="263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</row>
    <row r="703" ht="14.25" customHeight="1">
      <c r="A703" s="263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</row>
    <row r="704" ht="14.25" customHeight="1">
      <c r="A704" s="263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</row>
    <row r="705" ht="14.25" customHeight="1">
      <c r="A705" s="263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</row>
    <row r="706" ht="14.25" customHeight="1">
      <c r="A706" s="263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</row>
    <row r="707" ht="14.25" customHeight="1">
      <c r="A707" s="263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</row>
    <row r="708" ht="14.25" customHeight="1">
      <c r="A708" s="263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</row>
    <row r="709" ht="14.25" customHeight="1">
      <c r="A709" s="263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</row>
    <row r="710" ht="14.25" customHeight="1">
      <c r="A710" s="263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</row>
    <row r="711" ht="14.25" customHeight="1">
      <c r="A711" s="263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</row>
    <row r="712" ht="14.25" customHeight="1">
      <c r="A712" s="263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</row>
    <row r="713" ht="14.25" customHeight="1">
      <c r="A713" s="263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</row>
    <row r="714" ht="14.25" customHeight="1">
      <c r="A714" s="263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</row>
    <row r="715" ht="14.25" customHeight="1">
      <c r="A715" s="263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</row>
    <row r="716" ht="14.25" customHeight="1">
      <c r="A716" s="263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</row>
    <row r="717" ht="14.25" customHeight="1">
      <c r="A717" s="263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</row>
    <row r="718" ht="14.25" customHeight="1">
      <c r="A718" s="263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</row>
    <row r="719" ht="14.25" customHeight="1">
      <c r="A719" s="263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</row>
    <row r="720" ht="14.25" customHeight="1">
      <c r="A720" s="263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</row>
    <row r="721" ht="14.25" customHeight="1">
      <c r="A721" s="263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</row>
    <row r="722" ht="14.25" customHeight="1">
      <c r="A722" s="263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</row>
    <row r="723" ht="14.25" customHeight="1">
      <c r="A723" s="263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</row>
    <row r="724" ht="14.25" customHeight="1">
      <c r="A724" s="263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</row>
    <row r="725" ht="14.25" customHeight="1">
      <c r="A725" s="263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</row>
    <row r="726" ht="14.25" customHeight="1">
      <c r="A726" s="263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</row>
    <row r="727" ht="14.25" customHeight="1">
      <c r="A727" s="263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</row>
    <row r="728" ht="14.25" customHeight="1">
      <c r="A728" s="263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</row>
    <row r="729" ht="14.25" customHeight="1">
      <c r="A729" s="263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</row>
    <row r="730" ht="14.25" customHeight="1">
      <c r="A730" s="263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</row>
    <row r="731" ht="14.25" customHeight="1">
      <c r="A731" s="263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</row>
    <row r="732" ht="14.25" customHeight="1">
      <c r="A732" s="263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</row>
    <row r="733" ht="14.25" customHeight="1">
      <c r="A733" s="263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</row>
    <row r="734" ht="14.25" customHeight="1">
      <c r="A734" s="263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</row>
    <row r="735" ht="14.25" customHeight="1">
      <c r="A735" s="263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</row>
    <row r="736" ht="14.25" customHeight="1">
      <c r="A736" s="263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</row>
    <row r="737" ht="14.25" customHeight="1">
      <c r="A737" s="263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</row>
    <row r="738" ht="14.25" customHeight="1">
      <c r="A738" s="263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</row>
    <row r="739" ht="14.25" customHeight="1">
      <c r="A739" s="263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</row>
    <row r="740" ht="14.25" customHeight="1">
      <c r="A740" s="263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</row>
    <row r="741" ht="14.25" customHeight="1">
      <c r="A741" s="263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</row>
    <row r="742" ht="14.25" customHeight="1">
      <c r="A742" s="263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</row>
    <row r="743" ht="14.25" customHeight="1">
      <c r="A743" s="263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</row>
    <row r="744" ht="14.25" customHeight="1">
      <c r="A744" s="263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</row>
    <row r="745" ht="14.25" customHeight="1">
      <c r="A745" s="263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</row>
    <row r="746" ht="14.25" customHeight="1">
      <c r="A746" s="263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</row>
    <row r="747" ht="14.25" customHeight="1">
      <c r="A747" s="263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</row>
    <row r="748" ht="14.25" customHeight="1">
      <c r="A748" s="263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</row>
    <row r="749" ht="14.25" customHeight="1">
      <c r="A749" s="263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</row>
    <row r="750" ht="14.25" customHeight="1">
      <c r="A750" s="263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</row>
    <row r="751" ht="14.25" customHeight="1">
      <c r="A751" s="263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</row>
    <row r="752" ht="14.25" customHeight="1">
      <c r="A752" s="263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</row>
    <row r="753" ht="14.25" customHeight="1">
      <c r="A753" s="263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</row>
    <row r="754" ht="14.25" customHeight="1">
      <c r="A754" s="263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</row>
    <row r="755" ht="14.25" customHeight="1">
      <c r="A755" s="263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</row>
    <row r="756" ht="14.25" customHeight="1">
      <c r="A756" s="263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</row>
    <row r="757" ht="14.25" customHeight="1">
      <c r="A757" s="263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</row>
    <row r="758" ht="14.25" customHeight="1">
      <c r="A758" s="263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</row>
    <row r="759" ht="14.25" customHeight="1">
      <c r="A759" s="263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</row>
    <row r="760" ht="14.25" customHeight="1">
      <c r="A760" s="263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</row>
    <row r="761" ht="14.25" customHeight="1">
      <c r="A761" s="263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</row>
    <row r="762" ht="14.25" customHeight="1">
      <c r="A762" s="263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</row>
    <row r="763" ht="14.25" customHeight="1">
      <c r="A763" s="263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</row>
    <row r="764" ht="14.25" customHeight="1">
      <c r="A764" s="263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</row>
    <row r="765" ht="14.25" customHeight="1">
      <c r="A765" s="263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</row>
    <row r="766" ht="14.25" customHeight="1">
      <c r="A766" s="263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</row>
    <row r="767" ht="14.25" customHeight="1">
      <c r="A767" s="263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</row>
    <row r="768" ht="14.25" customHeight="1">
      <c r="A768" s="263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</row>
    <row r="769" ht="14.25" customHeight="1">
      <c r="A769" s="263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</row>
    <row r="770" ht="14.25" customHeight="1">
      <c r="A770" s="263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</row>
    <row r="771" ht="14.25" customHeight="1">
      <c r="A771" s="263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</row>
    <row r="772" ht="14.25" customHeight="1">
      <c r="A772" s="263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</row>
    <row r="773" ht="14.25" customHeight="1">
      <c r="A773" s="263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</row>
    <row r="774" ht="14.25" customHeight="1">
      <c r="A774" s="263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</row>
    <row r="775" ht="14.25" customHeight="1">
      <c r="A775" s="263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</row>
    <row r="776" ht="14.25" customHeight="1">
      <c r="A776" s="263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</row>
    <row r="777" ht="14.25" customHeight="1">
      <c r="A777" s="263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</row>
    <row r="778" ht="14.25" customHeight="1">
      <c r="A778" s="263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</row>
    <row r="779" ht="14.25" customHeight="1">
      <c r="A779" s="263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</row>
    <row r="780" ht="14.25" customHeight="1">
      <c r="A780" s="263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</row>
    <row r="781" ht="14.25" customHeight="1">
      <c r="A781" s="263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</row>
    <row r="782" ht="14.25" customHeight="1">
      <c r="A782" s="263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</row>
    <row r="783" ht="14.25" customHeight="1">
      <c r="A783" s="263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</row>
    <row r="784" ht="14.25" customHeight="1">
      <c r="A784" s="263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</row>
    <row r="785" ht="14.25" customHeight="1">
      <c r="A785" s="263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</row>
    <row r="786" ht="14.25" customHeight="1">
      <c r="A786" s="263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</row>
    <row r="787" ht="14.25" customHeight="1">
      <c r="A787" s="263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</row>
    <row r="788" ht="14.25" customHeight="1">
      <c r="A788" s="263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</row>
    <row r="789" ht="14.25" customHeight="1">
      <c r="A789" s="263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</row>
    <row r="790" ht="14.25" customHeight="1">
      <c r="A790" s="263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</row>
    <row r="791" ht="14.25" customHeight="1">
      <c r="A791" s="263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</row>
    <row r="792" ht="14.25" customHeight="1">
      <c r="A792" s="263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</row>
    <row r="793" ht="14.25" customHeight="1">
      <c r="A793" s="263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</row>
    <row r="794" ht="14.25" customHeight="1">
      <c r="A794" s="263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</row>
    <row r="795" ht="14.25" customHeight="1">
      <c r="A795" s="263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</row>
    <row r="796" ht="14.25" customHeight="1">
      <c r="A796" s="263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</row>
    <row r="797" ht="14.25" customHeight="1">
      <c r="A797" s="263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</row>
    <row r="798" ht="14.25" customHeight="1">
      <c r="A798" s="263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</row>
    <row r="799" ht="14.25" customHeight="1">
      <c r="A799" s="263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</row>
    <row r="800" ht="14.25" customHeight="1">
      <c r="A800" s="263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</row>
    <row r="801" ht="14.25" customHeight="1">
      <c r="A801" s="263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</row>
    <row r="802" ht="14.25" customHeight="1">
      <c r="A802" s="263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</row>
    <row r="803" ht="14.25" customHeight="1">
      <c r="A803" s="263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</row>
    <row r="804" ht="14.25" customHeight="1">
      <c r="A804" s="263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</row>
    <row r="805" ht="14.25" customHeight="1">
      <c r="A805" s="263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</row>
    <row r="806" ht="14.25" customHeight="1">
      <c r="A806" s="263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</row>
    <row r="807" ht="14.25" customHeight="1">
      <c r="A807" s="263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</row>
    <row r="808" ht="14.25" customHeight="1">
      <c r="A808" s="263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</row>
    <row r="809" ht="14.25" customHeight="1">
      <c r="A809" s="263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</row>
    <row r="810" ht="14.25" customHeight="1">
      <c r="A810" s="263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</row>
    <row r="811" ht="14.25" customHeight="1">
      <c r="A811" s="263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</row>
    <row r="812" ht="14.25" customHeight="1">
      <c r="A812" s="263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</row>
    <row r="813" ht="14.25" customHeight="1">
      <c r="A813" s="263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</row>
    <row r="814" ht="14.25" customHeight="1">
      <c r="A814" s="263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</row>
    <row r="815" ht="14.25" customHeight="1">
      <c r="A815" s="263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</row>
    <row r="816" ht="14.25" customHeight="1">
      <c r="A816" s="263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</row>
    <row r="817" ht="14.25" customHeight="1">
      <c r="A817" s="263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</row>
    <row r="818" ht="14.25" customHeight="1">
      <c r="A818" s="263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</row>
    <row r="819" ht="14.25" customHeight="1">
      <c r="A819" s="263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</row>
    <row r="820" ht="14.25" customHeight="1">
      <c r="A820" s="263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</row>
    <row r="821" ht="14.25" customHeight="1">
      <c r="A821" s="263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</row>
    <row r="822" ht="14.25" customHeight="1">
      <c r="A822" s="263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</row>
    <row r="823" ht="14.25" customHeight="1">
      <c r="A823" s="263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</row>
    <row r="824" ht="14.25" customHeight="1">
      <c r="A824" s="263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</row>
    <row r="825" ht="14.25" customHeight="1">
      <c r="A825" s="263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</row>
    <row r="826" ht="14.25" customHeight="1">
      <c r="A826" s="263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</row>
    <row r="827" ht="14.25" customHeight="1">
      <c r="A827" s="263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</row>
    <row r="828" ht="14.25" customHeight="1">
      <c r="A828" s="263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</row>
    <row r="829" ht="14.25" customHeight="1">
      <c r="A829" s="263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</row>
    <row r="830" ht="14.25" customHeight="1">
      <c r="A830" s="263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</row>
    <row r="831" ht="14.25" customHeight="1">
      <c r="A831" s="263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</row>
    <row r="832" ht="14.25" customHeight="1">
      <c r="A832" s="263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</row>
    <row r="833" ht="14.25" customHeight="1">
      <c r="A833" s="263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</row>
    <row r="834" ht="14.25" customHeight="1">
      <c r="A834" s="263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</row>
    <row r="835" ht="14.25" customHeight="1">
      <c r="A835" s="263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</row>
    <row r="836" ht="14.25" customHeight="1">
      <c r="A836" s="263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</row>
    <row r="837" ht="14.25" customHeight="1">
      <c r="A837" s="263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</row>
    <row r="838" ht="14.25" customHeight="1">
      <c r="A838" s="263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</row>
    <row r="839" ht="14.25" customHeight="1">
      <c r="A839" s="263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</row>
    <row r="840" ht="14.25" customHeight="1">
      <c r="A840" s="263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</row>
    <row r="841" ht="14.25" customHeight="1">
      <c r="A841" s="263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</row>
    <row r="842" ht="14.25" customHeight="1">
      <c r="A842" s="263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</row>
    <row r="843" ht="14.25" customHeight="1">
      <c r="A843" s="263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</row>
    <row r="844" ht="14.25" customHeight="1">
      <c r="A844" s="263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</row>
    <row r="845" ht="14.25" customHeight="1">
      <c r="A845" s="263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</row>
    <row r="846" ht="14.25" customHeight="1">
      <c r="A846" s="263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</row>
    <row r="847" ht="14.25" customHeight="1">
      <c r="A847" s="263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</row>
    <row r="848" ht="14.25" customHeight="1">
      <c r="A848" s="263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</row>
    <row r="849" ht="14.25" customHeight="1">
      <c r="A849" s="263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</row>
    <row r="850" ht="14.25" customHeight="1">
      <c r="A850" s="263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</row>
    <row r="851" ht="14.25" customHeight="1">
      <c r="A851" s="263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</row>
    <row r="852" ht="14.25" customHeight="1">
      <c r="A852" s="263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</row>
    <row r="853" ht="14.25" customHeight="1">
      <c r="A853" s="263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</row>
    <row r="854" ht="14.25" customHeight="1">
      <c r="A854" s="263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</row>
    <row r="855" ht="14.25" customHeight="1">
      <c r="A855" s="263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</row>
    <row r="856" ht="14.25" customHeight="1">
      <c r="A856" s="263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</row>
    <row r="857" ht="14.25" customHeight="1">
      <c r="A857" s="263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</row>
    <row r="858" ht="14.25" customHeight="1">
      <c r="A858" s="263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</row>
    <row r="859" ht="14.25" customHeight="1">
      <c r="A859" s="263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</row>
    <row r="860" ht="14.25" customHeight="1">
      <c r="A860" s="263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</row>
    <row r="861" ht="14.25" customHeight="1">
      <c r="A861" s="263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</row>
    <row r="862" ht="14.25" customHeight="1">
      <c r="A862" s="263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</row>
    <row r="863" ht="14.25" customHeight="1">
      <c r="A863" s="263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</row>
    <row r="864" ht="14.25" customHeight="1">
      <c r="A864" s="263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</row>
    <row r="865" ht="14.25" customHeight="1">
      <c r="A865" s="263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</row>
    <row r="866" ht="14.25" customHeight="1">
      <c r="A866" s="263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</row>
    <row r="867" ht="14.25" customHeight="1">
      <c r="A867" s="263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</row>
    <row r="868" ht="14.25" customHeight="1">
      <c r="A868" s="263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</row>
    <row r="869" ht="14.25" customHeight="1">
      <c r="A869" s="263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</row>
    <row r="870" ht="14.25" customHeight="1">
      <c r="A870" s="263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</row>
    <row r="871" ht="14.25" customHeight="1">
      <c r="A871" s="263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</row>
    <row r="872" ht="14.25" customHeight="1">
      <c r="A872" s="263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</row>
    <row r="873" ht="14.25" customHeight="1">
      <c r="A873" s="263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</row>
    <row r="874" ht="14.25" customHeight="1">
      <c r="A874" s="263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</row>
    <row r="875" ht="14.25" customHeight="1">
      <c r="A875" s="263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</row>
    <row r="876" ht="14.25" customHeight="1">
      <c r="A876" s="263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</row>
    <row r="877" ht="14.25" customHeight="1">
      <c r="A877" s="263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</row>
    <row r="878" ht="14.25" customHeight="1">
      <c r="A878" s="263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</row>
    <row r="879" ht="14.25" customHeight="1">
      <c r="A879" s="263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</row>
    <row r="880" ht="14.25" customHeight="1">
      <c r="A880" s="263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</row>
    <row r="881" ht="14.25" customHeight="1">
      <c r="A881" s="263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</row>
    <row r="882" ht="14.25" customHeight="1">
      <c r="A882" s="263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</row>
    <row r="883" ht="14.25" customHeight="1">
      <c r="A883" s="263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</row>
    <row r="884" ht="14.25" customHeight="1">
      <c r="A884" s="263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</row>
    <row r="885" ht="14.25" customHeight="1">
      <c r="A885" s="263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</row>
    <row r="886" ht="14.25" customHeight="1">
      <c r="A886" s="263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</row>
    <row r="887" ht="14.25" customHeight="1">
      <c r="A887" s="263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</row>
    <row r="888" ht="14.25" customHeight="1">
      <c r="A888" s="263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</row>
    <row r="889" ht="14.25" customHeight="1">
      <c r="A889" s="263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</row>
    <row r="890" ht="14.25" customHeight="1">
      <c r="A890" s="263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</row>
    <row r="891" ht="14.25" customHeight="1">
      <c r="A891" s="263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</row>
    <row r="892" ht="14.25" customHeight="1">
      <c r="A892" s="263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</row>
    <row r="893" ht="14.25" customHeight="1">
      <c r="A893" s="263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</row>
    <row r="894" ht="14.25" customHeight="1">
      <c r="A894" s="263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</row>
    <row r="895" ht="14.25" customHeight="1">
      <c r="A895" s="263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</row>
    <row r="896" ht="14.25" customHeight="1">
      <c r="A896" s="263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</row>
    <row r="897" ht="14.25" customHeight="1">
      <c r="A897" s="263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</row>
    <row r="898" ht="14.25" customHeight="1">
      <c r="A898" s="263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</row>
    <row r="899" ht="14.25" customHeight="1">
      <c r="A899" s="263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</row>
    <row r="900" ht="14.25" customHeight="1">
      <c r="A900" s="263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</row>
    <row r="901" ht="14.25" customHeight="1">
      <c r="A901" s="263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</row>
    <row r="902" ht="14.25" customHeight="1">
      <c r="A902" s="263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</row>
    <row r="903" ht="14.25" customHeight="1">
      <c r="A903" s="263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</row>
    <row r="904" ht="14.25" customHeight="1">
      <c r="A904" s="263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</row>
    <row r="905" ht="14.25" customHeight="1">
      <c r="A905" s="263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</row>
    <row r="906" ht="14.25" customHeight="1">
      <c r="A906" s="263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</row>
    <row r="907" ht="14.25" customHeight="1">
      <c r="A907" s="263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</row>
    <row r="908" ht="14.25" customHeight="1">
      <c r="A908" s="263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</row>
    <row r="909" ht="14.25" customHeight="1">
      <c r="A909" s="263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</row>
    <row r="910" ht="14.25" customHeight="1">
      <c r="A910" s="263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</row>
    <row r="911" ht="14.25" customHeight="1">
      <c r="A911" s="263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</row>
    <row r="912" ht="14.25" customHeight="1">
      <c r="A912" s="263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</row>
    <row r="913" ht="14.25" customHeight="1">
      <c r="A913" s="263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</row>
    <row r="914" ht="14.25" customHeight="1">
      <c r="A914" s="263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</row>
    <row r="915" ht="14.25" customHeight="1">
      <c r="A915" s="263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</row>
    <row r="916" ht="14.25" customHeight="1">
      <c r="A916" s="263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</row>
    <row r="917" ht="14.25" customHeight="1">
      <c r="A917" s="263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</row>
    <row r="918" ht="14.25" customHeight="1">
      <c r="A918" s="263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</row>
    <row r="919" ht="14.25" customHeight="1">
      <c r="A919" s="263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</row>
    <row r="920" ht="14.25" customHeight="1">
      <c r="A920" s="263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</row>
    <row r="921" ht="14.25" customHeight="1">
      <c r="A921" s="263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</row>
    <row r="922" ht="14.25" customHeight="1">
      <c r="A922" s="263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</row>
    <row r="923" ht="14.25" customHeight="1">
      <c r="A923" s="263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</row>
    <row r="924" ht="14.25" customHeight="1">
      <c r="A924" s="263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</row>
    <row r="925" ht="14.25" customHeight="1">
      <c r="A925" s="263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</row>
    <row r="926" ht="14.25" customHeight="1">
      <c r="A926" s="263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</row>
    <row r="927" ht="14.25" customHeight="1">
      <c r="A927" s="263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</row>
    <row r="928" ht="14.25" customHeight="1">
      <c r="A928" s="263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</row>
    <row r="929" ht="14.25" customHeight="1">
      <c r="A929" s="263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</row>
    <row r="930" ht="14.25" customHeight="1">
      <c r="A930" s="263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</row>
    <row r="931" ht="14.25" customHeight="1">
      <c r="A931" s="263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</row>
    <row r="932" ht="14.25" customHeight="1">
      <c r="A932" s="263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</row>
    <row r="933" ht="14.25" customHeight="1">
      <c r="A933" s="263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</row>
    <row r="934" ht="14.25" customHeight="1">
      <c r="A934" s="263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</row>
    <row r="935" ht="14.25" customHeight="1">
      <c r="A935" s="263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</row>
    <row r="936" ht="14.25" customHeight="1">
      <c r="A936" s="263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</row>
    <row r="937" ht="14.25" customHeight="1">
      <c r="A937" s="263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</row>
    <row r="938" ht="14.25" customHeight="1">
      <c r="A938" s="263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</row>
    <row r="939" ht="14.25" customHeight="1">
      <c r="A939" s="263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</row>
    <row r="940" ht="14.25" customHeight="1">
      <c r="A940" s="263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</row>
    <row r="941" ht="14.25" customHeight="1">
      <c r="A941" s="263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</row>
    <row r="942" ht="14.25" customHeight="1">
      <c r="A942" s="263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</row>
    <row r="943" ht="14.25" customHeight="1">
      <c r="A943" s="263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</row>
    <row r="944" ht="14.25" customHeight="1">
      <c r="A944" s="263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</row>
    <row r="945" ht="14.25" customHeight="1">
      <c r="A945" s="263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</row>
    <row r="946" ht="14.25" customHeight="1">
      <c r="A946" s="263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</row>
    <row r="947" ht="14.25" customHeight="1">
      <c r="A947" s="263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</row>
    <row r="948" ht="14.25" customHeight="1">
      <c r="A948" s="263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</row>
    <row r="949" ht="14.25" customHeight="1">
      <c r="A949" s="263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</row>
    <row r="950" ht="14.25" customHeight="1">
      <c r="A950" s="263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</row>
    <row r="951" ht="14.25" customHeight="1">
      <c r="A951" s="263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</row>
    <row r="952" ht="14.25" customHeight="1">
      <c r="A952" s="263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</row>
    <row r="953" ht="14.25" customHeight="1">
      <c r="A953" s="263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</row>
    <row r="954" ht="14.25" customHeight="1">
      <c r="A954" s="263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</row>
    <row r="955" ht="14.25" customHeight="1">
      <c r="A955" s="263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</row>
    <row r="956" ht="14.25" customHeight="1">
      <c r="A956" s="263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</row>
    <row r="957" ht="14.25" customHeight="1">
      <c r="A957" s="263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</row>
    <row r="958" ht="14.25" customHeight="1">
      <c r="A958" s="263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</row>
    <row r="959" ht="14.25" customHeight="1">
      <c r="A959" s="263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</row>
    <row r="960" ht="14.25" customHeight="1">
      <c r="A960" s="263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</row>
    <row r="961" ht="14.25" customHeight="1">
      <c r="A961" s="263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</row>
    <row r="962" ht="14.25" customHeight="1">
      <c r="A962" s="263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</row>
    <row r="963" ht="14.25" customHeight="1">
      <c r="A963" s="263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</row>
    <row r="964" ht="14.25" customHeight="1">
      <c r="A964" s="263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</row>
    <row r="965" ht="14.25" customHeight="1">
      <c r="A965" s="263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</row>
    <row r="966" ht="14.25" customHeight="1">
      <c r="A966" s="263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</row>
    <row r="967" ht="14.25" customHeight="1">
      <c r="A967" s="263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</row>
    <row r="968" ht="14.25" customHeight="1">
      <c r="A968" s="263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</row>
    <row r="969" ht="14.25" customHeight="1">
      <c r="A969" s="263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</row>
    <row r="970" ht="14.25" customHeight="1">
      <c r="A970" s="263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</row>
    <row r="971" ht="14.25" customHeight="1">
      <c r="A971" s="263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</row>
    <row r="972" ht="14.25" customHeight="1">
      <c r="A972" s="263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</row>
    <row r="973" ht="14.25" customHeight="1">
      <c r="A973" s="263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</row>
    <row r="974" ht="14.25" customHeight="1">
      <c r="A974" s="263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</row>
    <row r="975" ht="14.25" customHeight="1">
      <c r="A975" s="263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</row>
    <row r="976" ht="14.25" customHeight="1">
      <c r="A976" s="263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</row>
    <row r="977" ht="14.25" customHeight="1">
      <c r="A977" s="263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</row>
    <row r="978" ht="14.25" customHeight="1">
      <c r="A978" s="263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</row>
    <row r="979" ht="14.25" customHeight="1">
      <c r="A979" s="263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</row>
    <row r="980" ht="14.25" customHeight="1">
      <c r="A980" s="263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</row>
    <row r="981" ht="14.25" customHeight="1">
      <c r="A981" s="263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</row>
    <row r="982" ht="14.25" customHeight="1">
      <c r="A982" s="263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</row>
    <row r="983" ht="14.25" customHeight="1">
      <c r="A983" s="263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</row>
    <row r="984" ht="14.25" customHeight="1">
      <c r="A984" s="263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</row>
    <row r="985" ht="14.25" customHeight="1">
      <c r="A985" s="263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</row>
    <row r="986" ht="14.25" customHeight="1">
      <c r="A986" s="263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</row>
    <row r="987" ht="14.25" customHeight="1">
      <c r="A987" s="263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"/>
      <c r="P987" s="241"/>
      <c r="Q987" s="241"/>
      <c r="R987" s="241"/>
      <c r="S987" s="241"/>
      <c r="T987" s="241"/>
      <c r="U987" s="241"/>
      <c r="V987" s="241"/>
      <c r="W987" s="241"/>
      <c r="X987" s="241"/>
      <c r="Y987" s="241"/>
      <c r="Z987" s="241"/>
    </row>
    <row r="988" ht="14.25" customHeight="1">
      <c r="A988" s="263"/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</row>
    <row r="989" ht="14.25" customHeight="1">
      <c r="A989" s="263"/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</row>
    <row r="990" ht="14.25" customHeight="1">
      <c r="A990" s="263"/>
      <c r="B990" s="241"/>
      <c r="C990" s="241"/>
      <c r="D990" s="241"/>
      <c r="E990" s="241"/>
      <c r="F990" s="241"/>
      <c r="G990" s="241"/>
      <c r="H990" s="241"/>
      <c r="I990" s="241"/>
      <c r="J990" s="241"/>
      <c r="K990" s="241"/>
      <c r="L990" s="241"/>
      <c r="M990" s="241"/>
      <c r="N990" s="241"/>
      <c r="O990" s="2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</row>
    <row r="991" ht="14.25" customHeight="1">
      <c r="A991" s="263"/>
      <c r="B991" s="241"/>
      <c r="C991" s="241"/>
      <c r="D991" s="241"/>
      <c r="E991" s="241"/>
      <c r="F991" s="241"/>
      <c r="G991" s="241"/>
      <c r="H991" s="241"/>
      <c r="I991" s="241"/>
      <c r="J991" s="241"/>
      <c r="K991" s="241"/>
      <c r="L991" s="241"/>
      <c r="M991" s="241"/>
      <c r="N991" s="241"/>
      <c r="O991" s="2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</row>
    <row r="992" ht="14.25" customHeight="1">
      <c r="A992" s="263"/>
      <c r="B992" s="241"/>
      <c r="C992" s="241"/>
      <c r="D992" s="241"/>
      <c r="E992" s="241"/>
      <c r="F992" s="241"/>
      <c r="G992" s="241"/>
      <c r="H992" s="241"/>
      <c r="I992" s="241"/>
      <c r="J992" s="241"/>
      <c r="K992" s="241"/>
      <c r="L992" s="241"/>
      <c r="M992" s="241"/>
      <c r="N992" s="241"/>
      <c r="O992" s="2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</row>
    <row r="993" ht="14.25" customHeight="1">
      <c r="A993" s="263"/>
      <c r="B993" s="241"/>
      <c r="C993" s="241"/>
      <c r="D993" s="241"/>
      <c r="E993" s="241"/>
      <c r="F993" s="241"/>
      <c r="G993" s="241"/>
      <c r="H993" s="241"/>
      <c r="I993" s="241"/>
      <c r="J993" s="241"/>
      <c r="K993" s="241"/>
      <c r="L993" s="241"/>
      <c r="M993" s="241"/>
      <c r="N993" s="241"/>
      <c r="O993" s="2"/>
      <c r="P993" s="241"/>
      <c r="Q993" s="241"/>
      <c r="R993" s="241"/>
      <c r="S993" s="241"/>
      <c r="T993" s="241"/>
      <c r="U993" s="241"/>
      <c r="V993" s="241"/>
      <c r="W993" s="241"/>
      <c r="X993" s="241"/>
      <c r="Y993" s="241"/>
      <c r="Z993" s="241"/>
    </row>
    <row r="994" ht="14.25" customHeight="1">
      <c r="A994" s="263"/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  <c r="M994" s="241"/>
      <c r="N994" s="241"/>
      <c r="O994" s="2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</row>
    <row r="995" ht="14.25" customHeight="1">
      <c r="A995" s="263"/>
      <c r="B995" s="241"/>
      <c r="C995" s="241"/>
      <c r="D995" s="241"/>
      <c r="E995" s="241"/>
      <c r="F995" s="241"/>
      <c r="G995" s="241"/>
      <c r="H995" s="241"/>
      <c r="I995" s="241"/>
      <c r="J995" s="241"/>
      <c r="K995" s="241"/>
      <c r="L995" s="241"/>
      <c r="M995" s="241"/>
      <c r="N995" s="241"/>
      <c r="O995" s="2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</row>
    <row r="996" ht="14.25" customHeight="1">
      <c r="A996" s="263"/>
      <c r="B996" s="241"/>
      <c r="C996" s="241"/>
      <c r="D996" s="241"/>
      <c r="E996" s="241"/>
      <c r="F996" s="241"/>
      <c r="G996" s="241"/>
      <c r="H996" s="241"/>
      <c r="I996" s="241"/>
      <c r="J996" s="241"/>
      <c r="K996" s="241"/>
      <c r="L996" s="241"/>
      <c r="M996" s="241"/>
      <c r="N996" s="241"/>
      <c r="O996" s="2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</row>
    <row r="997" ht="14.25" customHeight="1">
      <c r="A997" s="263"/>
      <c r="B997" s="241"/>
      <c r="C997" s="241"/>
      <c r="D997" s="241"/>
      <c r="E997" s="241"/>
      <c r="F997" s="241"/>
      <c r="G997" s="241"/>
      <c r="H997" s="241"/>
      <c r="I997" s="241"/>
      <c r="J997" s="241"/>
      <c r="K997" s="241"/>
      <c r="L997" s="241"/>
      <c r="M997" s="241"/>
      <c r="N997" s="241"/>
      <c r="O997" s="2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</row>
    <row r="998" ht="14.25" customHeight="1">
      <c r="A998" s="263"/>
      <c r="B998" s="241"/>
      <c r="C998" s="241"/>
      <c r="D998" s="241"/>
      <c r="E998" s="241"/>
      <c r="F998" s="241"/>
      <c r="G998" s="241"/>
      <c r="H998" s="241"/>
      <c r="I998" s="241"/>
      <c r="J998" s="241"/>
      <c r="K998" s="241"/>
      <c r="L998" s="241"/>
      <c r="M998" s="241"/>
      <c r="N998" s="241"/>
      <c r="O998" s="2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</row>
    <row r="999" ht="14.25" customHeight="1">
      <c r="A999" s="263"/>
      <c r="B999" s="241"/>
      <c r="C999" s="241"/>
      <c r="D999" s="241"/>
      <c r="E999" s="241"/>
      <c r="F999" s="241"/>
      <c r="G999" s="241"/>
      <c r="H999" s="241"/>
      <c r="I999" s="241"/>
      <c r="J999" s="241"/>
      <c r="K999" s="241"/>
      <c r="L999" s="241"/>
      <c r="M999" s="241"/>
      <c r="N999" s="241"/>
      <c r="O999" s="2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</row>
    <row r="1000" ht="14.25" customHeight="1">
      <c r="A1000" s="263"/>
      <c r="B1000" s="241"/>
      <c r="C1000" s="241"/>
      <c r="D1000" s="241"/>
      <c r="E1000" s="241"/>
      <c r="F1000" s="241"/>
      <c r="G1000" s="241"/>
      <c r="H1000" s="241"/>
      <c r="I1000" s="241"/>
      <c r="J1000" s="241"/>
      <c r="K1000" s="241"/>
      <c r="L1000" s="241"/>
      <c r="M1000" s="241"/>
      <c r="N1000" s="241"/>
      <c r="O1000" s="2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</row>
  </sheetData>
  <mergeCells count="2">
    <mergeCell ref="A3:A4"/>
    <mergeCell ref="D3:J3"/>
  </mergeCells>
  <conditionalFormatting sqref="D7:J8 D11:J22">
    <cfRule type="cellIs" dxfId="11" priority="1" stopIfTrue="1" operator="equal">
      <formula>$M7</formula>
    </cfRule>
  </conditionalFormatting>
  <conditionalFormatting sqref="D9:J9">
    <cfRule type="cellIs" dxfId="11" priority="2" stopIfTrue="1" operator="equal">
      <formula>$M9</formula>
    </cfRule>
  </conditionalFormatting>
  <printOptions/>
  <pageMargins bottom="0.984251969" footer="0.0" header="0.0" left="0.787401575" right="0.787401575" top="0.984251969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2015-01-15T05:25:41Z</dcterms:created>
  <dc:creator>BDEW/VKU/GEODE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