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DieseArbeitsmappe" defaultThemeVersion="124226"/>
  <bookViews>
    <workbookView xWindow="120" yWindow="495" windowWidth="18915" windowHeight="11685" tabRatio="789" activeTab="1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B21C4DD6_E4A6_4129_BC39_0646DAE2627C_.wvu.Cols" localSheetId="0" hidden="1">Info!$P:$XFD</definedName>
    <definedName name="Z_B21C4DD6_E4A6_4129_BC39_0646DAE2627C_.wvu.Cols" localSheetId="1" hidden="1">Netzbetreiber!$F:$XFD</definedName>
    <definedName name="Z_B21C4DD6_E4A6_4129_BC39_0646DAE2627C_.wvu.Cols" localSheetId="6" hidden="1">'SLP-Feiertage'!$D:$D,'SLP-Feiertage'!$AF:$XFD</definedName>
    <definedName name="Z_B21C4DD6_E4A6_4129_BC39_0646DAE2627C_.wvu.Cols" localSheetId="5" hidden="1">'SLP-Profile'!$G:$G,'SLP-Profile'!$AA:$XFD</definedName>
    <definedName name="Z_B21C4DD6_E4A6_4129_BC39_0646DAE2627C_.wvu.Cols" localSheetId="3" hidden="1">'SLP-Temp-Gebiet #01'!$Q:$XFD</definedName>
    <definedName name="Z_B21C4DD6_E4A6_4129_BC39_0646DAE2627C_.wvu.Cols" localSheetId="4" hidden="1">'SLP-Temp-Gebiet #02'!$Q:$XFD</definedName>
    <definedName name="Z_B21C4DD6_E4A6_4129_BC39_0646DAE2627C_.wvu.Cols" localSheetId="2" hidden="1">'SLP-Verfahren'!$F:$XFD</definedName>
    <definedName name="Z_B21C4DD6_E4A6_4129_BC39_0646DAE2627C_.wvu.FilterData" localSheetId="7" hidden="1">'BDEW-Standard'!$A$2:$M$158</definedName>
    <definedName name="Z_B21C4DD6_E4A6_4129_BC39_0646DAE2627C_.wvu.PrintArea" localSheetId="8" hidden="1">'Wochentag F(WT)'!$A$1:$P$22</definedName>
    <definedName name="Z_B21C4DD6_E4A6_4129_BC39_0646DAE2627C_.wvu.Rows" localSheetId="0" hidden="1">Info!$38:$1048576,Info!$33:$37</definedName>
    <definedName name="Z_B21C4DD6_E4A6_4129_BC39_0646DAE2627C_.wvu.Rows" localSheetId="1" hidden="1">Netzbetreiber!$51:$1048576</definedName>
    <definedName name="Z_B21C4DD6_E4A6_4129_BC39_0646DAE2627C_.wvu.Rows" localSheetId="6" hidden="1">'SLP-Feiertage'!$36:$1048576</definedName>
    <definedName name="Z_B21C4DD6_E4A6_4129_BC39_0646DAE2627C_.wvu.Rows" localSheetId="5" hidden="1">'SLP-Profile'!$60:$1048576</definedName>
    <definedName name="Z_B21C4DD6_E4A6_4129_BC39_0646DAE2627C_.wvu.Rows" localSheetId="3" hidden="1">'SLP-Temp-Gebiet #01'!$79:$1048576,'SLP-Temp-Gebiet #01'!$74:$77</definedName>
    <definedName name="Z_B21C4DD6_E4A6_4129_BC39_0646DAE2627C_.wvu.Rows" localSheetId="4" hidden="1">'SLP-Temp-Gebiet #02'!$79:$1048576,'SLP-Temp-Gebiet #02'!$74:$77</definedName>
  </definedNames>
  <calcPr calcId="125725"/>
  <customWorkbookViews>
    <customWorkbookView name="admin - Persönliche Ansicht" guid="{B21C4DD6-E4A6-4129-BC39-0646DAE2627C}" mergeInterval="0" personalView="1" xWindow="14" yWindow="62" windowWidth="1249" windowHeight="744" tabRatio="789" activeSheetId="2"/>
  </customWorkbookViews>
</workbook>
</file>

<file path=xl/calcChain.xml><?xml version="1.0" encoding="utf-8"?>
<calcChain xmlns="http://schemas.openxmlformats.org/spreadsheetml/2006/main">
  <c r="M12" i="6"/>
  <c r="N12"/>
  <c r="O12"/>
  <c r="P12"/>
  <c r="M13"/>
  <c r="N13"/>
  <c r="O13"/>
  <c r="P13"/>
  <c r="P17"/>
  <c r="O17"/>
  <c r="N17"/>
  <c r="M17"/>
  <c r="L17"/>
  <c r="K17"/>
  <c r="J17"/>
  <c r="I17"/>
  <c r="H17"/>
  <c r="F17"/>
  <c r="P16"/>
  <c r="O16"/>
  <c r="N16"/>
  <c r="M16"/>
  <c r="L16"/>
  <c r="K16"/>
  <c r="J16"/>
  <c r="I16"/>
  <c r="H16"/>
  <c r="F16"/>
  <c r="P15"/>
  <c r="O15"/>
  <c r="N15"/>
  <c r="M15"/>
  <c r="L15"/>
  <c r="K15"/>
  <c r="J15"/>
  <c r="I15"/>
  <c r="H15"/>
  <c r="F15"/>
  <c r="P14"/>
  <c r="O14"/>
  <c r="N14"/>
  <c r="M14"/>
  <c r="L14"/>
  <c r="K14"/>
  <c r="J14"/>
  <c r="I14"/>
  <c r="H14"/>
  <c r="F14"/>
  <c r="E7" i="5" l="1"/>
  <c r="E6"/>
  <c r="E4"/>
  <c r="E7" i="4"/>
  <c r="E6"/>
  <c r="E4"/>
  <c r="C33" i="3" l="1"/>
  <c r="C32"/>
  <c r="C29"/>
  <c r="C28"/>
  <c r="N70" i="5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3"/>
  <c r="C23"/>
  <c r="E31" i="5" l="1"/>
  <c r="D66"/>
  <c r="K65" s="1"/>
  <c r="L65"/>
  <c r="M65"/>
  <c r="K55"/>
  <c r="G55"/>
  <c r="L55"/>
  <c r="F55"/>
  <c r="H55"/>
  <c r="M55"/>
  <c r="E21"/>
  <c r="N55"/>
  <c r="I55"/>
  <c r="F69" i="4"/>
  <c r="G69"/>
  <c r="H69"/>
  <c r="I69"/>
  <c r="J69"/>
  <c r="K69"/>
  <c r="L69"/>
  <c r="M69"/>
  <c r="N69"/>
  <c r="E69"/>
  <c r="I65" i="5" l="1"/>
  <c r="N65"/>
  <c r="H65"/>
  <c r="G65"/>
  <c r="E55"/>
  <c r="F65"/>
  <c r="E65" s="1"/>
  <c r="J65"/>
  <c r="F11" i="4"/>
  <c r="I47" i="3"/>
  <c r="J47"/>
  <c r="K47"/>
  <c r="L47"/>
  <c r="M47"/>
  <c r="N47"/>
  <c r="O47"/>
  <c r="P47"/>
  <c r="Q47"/>
  <c r="R47"/>
  <c r="S47"/>
  <c r="T47"/>
  <c r="U47"/>
  <c r="V47"/>
  <c r="H47"/>
  <c r="F52" i="4"/>
  <c r="G56"/>
  <c r="H56"/>
  <c r="W11" i="6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S12"/>
  <c r="T12"/>
  <c r="U12"/>
  <c r="V12"/>
  <c r="W12"/>
  <c r="R12"/>
  <c r="X12" l="1"/>
  <c r="X13"/>
  <c r="X11"/>
  <c r="X16"/>
  <c r="X15"/>
  <c r="X17"/>
  <c r="X14"/>
  <c r="G57" i="4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7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2" l="1"/>
  <c r="C7" i="7"/>
  <c r="J8" i="6"/>
  <c r="D8"/>
  <c r="D8" i="3"/>
  <c r="E5" i="5" l="1"/>
  <c r="C5" i="7"/>
  <c r="E5" i="4"/>
  <c r="C4" i="7"/>
  <c r="C6"/>
  <c r="D5" i="6"/>
  <c r="D7"/>
  <c r="D7" i="3"/>
  <c r="D5"/>
  <c r="E10" i="7"/>
  <c r="C20" i="3" l="1"/>
  <c r="C19"/>
  <c r="M9" i="9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9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9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6" l="1"/>
  <c r="L11"/>
  <c r="H11"/>
  <c r="P11"/>
  <c r="M11"/>
  <c r="O11"/>
  <c r="J11"/>
  <c r="K11"/>
  <c r="I11"/>
  <c r="F11"/>
  <c r="M8" i="9"/>
  <c r="M7"/>
  <c r="D6" i="3"/>
  <c r="D6" i="6"/>
  <c r="Q13" l="1"/>
  <c r="Q15"/>
  <c r="Q11"/>
  <c r="Q12"/>
  <c r="Q16"/>
  <c r="Q14"/>
  <c r="Q17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<sst xmlns="http://schemas.openxmlformats.org/spreadsheetml/2006/main" count="1362" uniqueCount="677">
  <si>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</si>
  <si>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</si>
  <si>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</si>
  <si>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</si>
  <si>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</si>
  <si>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</si>
  <si>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</si>
  <si>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</si>
  <si>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</si>
  <si>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</si>
  <si>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</si>
  <si>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</si>
  <si>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</si>
  <si>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</si>
  <si>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</si>
  <si>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</si>
  <si>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</si>
  <si>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</si>
  <si>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</si>
  <si>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</si>
  <si>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</si>
  <si>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</si>
  <si>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</si>
  <si>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</si>
  <si>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</si>
  <si>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</si>
  <si>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</si>
  <si>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</si>
  <si>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</si>
  <si>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</si>
  <si>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</si>
  <si>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</si>
  <si>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</si>
  <si>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</si>
  <si>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</si>
  <si>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</si>
  <si>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</si>
  <si>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</si>
  <si>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</si>
  <si>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</si>
  <si>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</si>
  <si>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</si>
  <si>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</si>
  <si>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</si>
  <si>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</si>
  <si>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</si>
  <si>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</si>
  <si>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</si>
  <si>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</si>
  <si>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</si>
  <si>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</si>
  <si>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</si>
  <si>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</si>
  <si>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</si>
  <si>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</si>
  <si>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</si>
  <si>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</si>
  <si>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</si>
  <si>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</si>
  <si>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</si>
  <si>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</si>
  <si>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</si>
  <si>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</si>
  <si>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</si>
  <si>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</si>
  <si>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</si>
  <si>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</si>
  <si>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</si>
  <si>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</si>
  <si>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</si>
  <si>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</si>
  <si>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</si>
  <si>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</si>
  <si>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</si>
  <si>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</si>
  <si>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</si>
  <si>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</si>
  <si>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</si>
  <si>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</si>
  <si>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</si>
  <si>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</si>
  <si>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</si>
  <si>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</si>
  <si>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</si>
  <si>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</si>
  <si>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</si>
  <si>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</si>
  <si>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</si>
  <si>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</si>
  <si>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</si>
  <si>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</si>
  <si>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</si>
  <si>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</si>
  <si>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</si>
  <si>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</si>
  <si>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</si>
  <si>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</si>
  <si>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</si>
  <si>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</si>
  <si>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</si>
  <si>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</si>
  <si>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</si>
  <si>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</si>
  <si>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</si>
  <si>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</si>
  <si>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</si>
  <si>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</si>
  <si>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</si>
  <si>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</si>
  <si>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</si>
  <si>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</si>
  <si>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</si>
  <si>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</si>
  <si>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</si>
  <si>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</si>
  <si>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</si>
  <si>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</si>
  <si>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</si>
  <si>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</si>
  <si>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</si>
  <si>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</si>
  <si>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</si>
  <si>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</si>
  <si>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</si>
  <si>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</si>
  <si>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</si>
  <si>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</si>
  <si>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</si>
  <si>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</si>
  <si>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</si>
  <si>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</si>
  <si>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</si>
  <si>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</si>
  <si>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</si>
  <si>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</si>
  <si>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</si>
  <si>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</si>
  <si>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</si>
  <si>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</si>
  <si>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</si>
  <si>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</si>
  <si>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</si>
  <si>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</si>
  <si>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</si>
  <si>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</si>
  <si>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</si>
  <si>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</si>
  <si>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</si>
  <si>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</si>
  <si>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</si>
  <si>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</si>
  <si>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</si>
  <si>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</si>
  <si>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</si>
  <si>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</si>
  <si>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</si>
  <si>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</si>
  <si>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</si>
  <si>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</si>
  <si>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</si>
  <si>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</si>
  <si>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</si>
  <si>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</si>
  <si>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</si>
  <si>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</si>
  <si>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</si>
  <si>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</si>
  <si>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</si>
  <si>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</si>
  <si>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</si>
  <si>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</si>
  <si>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</si>
  <si>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</si>
  <si>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</si>
  <si>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</si>
  <si>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</si>
  <si>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</si>
  <si>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</si>
  <si>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</si>
  <si>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</si>
  <si>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</si>
  <si>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</si>
  <si>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</si>
  <si>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</si>
  <si>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</si>
  <si>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</si>
  <si>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</si>
  <si>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</si>
  <si>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</si>
  <si>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</si>
  <si>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</si>
  <si>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</si>
  <si>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</si>
  <si>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</si>
  <si>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</si>
  <si>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</si>
  <si>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</si>
  <si>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</si>
  <si>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</si>
  <si>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</si>
  <si>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</si>
  <si>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</si>
  <si>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</si>
  <si>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</si>
  <si>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</si>
  <si>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</si>
  <si>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</si>
  <si>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</si>
  <si>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</si>
  <si>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</si>
  <si>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</si>
  <si>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</si>
  <si>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</si>
  <si>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</si>
  <si>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</si>
  <si>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</si>
  <si>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</si>
  <si>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</si>
  <si>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</si>
  <si>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</si>
  <si>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</si>
  <si>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</si>
  <si>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</si>
  <si>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</si>
  <si>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</si>
  <si>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</si>
  <si>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</si>
  <si>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</si>
  <si>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</si>
  <si>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</si>
  <si>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</si>
  <si>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</si>
  <si>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</si>
  <si>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</si>
  <si>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</si>
  <si>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</si>
  <si>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</si>
  <si>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</si>
  <si>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</si>
  <si>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</si>
  <si>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</si>
  <si>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</si>
  <si>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</si>
  <si>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</si>
  <si>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</si>
  <si>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</si>
  <si>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</si>
  <si>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</si>
  <si>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</si>
  <si>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</si>
  <si>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</si>
  <si>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</si>
  <si>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</si>
  <si>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</si>
  <si>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</si>
  <si>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</si>
  <si>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</si>
  <si>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</si>
  <si>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</si>
  <si>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</si>
  <si>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</si>
  <si>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</si>
  <si>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</si>
  <si>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</si>
  <si>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</si>
  <si>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</si>
  <si>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</si>
  <si>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</si>
  <si>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</si>
  <si>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</si>
  <si>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</si>
  <si>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</si>
  <si>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</si>
  <si>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</si>
  <si>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</si>
  <si>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</si>
  <si>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</si>
  <si>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</si>
  <si>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</si>
  <si>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</si>
  <si>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</si>
  <si>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</si>
  <si>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</si>
  <si>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</si>
  <si>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</si>
  <si>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</si>
  <si>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</si>
  <si>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</si>
  <si>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</si>
  <si>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</si>
  <si>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</si>
  <si>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</si>
  <si>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</si>
  <si>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</si>
  <si>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</si>
  <si>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</si>
  <si>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</si>
  <si>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</si>
  <si>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</si>
  <si>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</si>
  <si>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</si>
  <si>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</si>
  <si>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</si>
  <si>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</si>
  <si>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</si>
  <si>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</si>
  <si>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</si>
  <si>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</si>
  <si>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</si>
  <si>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</si>
  <si>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</si>
  <si>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</si>
  <si>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</si>
  <si>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</si>
  <si>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</si>
  <si>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</si>
  <si>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</si>
  <si>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</si>
  <si>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</si>
  <si>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</si>
  <si>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</si>
  <si>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</si>
  <si>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</si>
  <si>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</si>
  <si>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</si>
  <si>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</si>
  <si>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</si>
  <si>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</si>
  <si>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</si>
  <si>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</si>
  <si>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</si>
  <si>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</si>
  <si>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</si>
  <si>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</si>
  <si>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</si>
  <si>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</si>
  <si>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</si>
  <si>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</si>
  <si>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</si>
  <si>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</si>
  <si>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</si>
  <si>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</si>
  <si>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</si>
  <si>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</si>
  <si>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</si>
  <si>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</si>
  <si>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</si>
  <si>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</si>
  <si>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</si>
  <si>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</si>
  <si>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</si>
  <si>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</si>
  <si>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</si>
  <si>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</si>
  <si>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</si>
  <si>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</si>
  <si>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</si>
  <si>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</si>
  <si>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</si>
  <si>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</si>
  <si>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</si>
  <si>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</si>
  <si>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</si>
  <si>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</si>
  <si>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</si>
  <si>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</si>
  <si>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</si>
  <si>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</si>
  <si>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</si>
  <si>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</si>
  <si>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</si>
  <si>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</si>
  <si>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</si>
  <si>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</si>
  <si>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</si>
  <si>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</si>
  <si>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</si>
  <si>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</si>
  <si>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</si>
  <si>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</si>
  <si>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</si>
  <si>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</si>
  <si>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</si>
  <si>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</si>
  <si>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</si>
  <si>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</si>
  <si>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</si>
  <si>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</si>
  <si>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</si>
  <si>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</si>
  <si>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</si>
  <si>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</si>
  <si>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</si>
  <si>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</si>
  <si>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</si>
  <si>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</si>
  <si>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</si>
  <si>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</si>
  <si>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</si>
  <si>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</si>
  <si>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</si>
  <si>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</si>
  <si>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</si>
  <si>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</si>
  <si>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</si>
  <si>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</si>
  <si>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</si>
  <si>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</si>
  <si>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</si>
  <si>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</si>
  <si>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</si>
  <si>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</si>
  <si>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</si>
  <si>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</si>
  <si>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</si>
  <si>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</si>
  <si>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</si>
  <si>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</si>
  <si>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</si>
  <si>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</si>
  <si>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</si>
  <si>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</si>
  <si>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</si>
  <si>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</si>
  <si>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</si>
  <si>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</si>
  <si>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</si>
  <si>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</si>
  <si>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</si>
  <si>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</si>
  <si>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</si>
  <si>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</si>
  <si>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</si>
  <si>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</si>
  <si>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</si>
  <si>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</si>
  <si>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</si>
  <si>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</si>
  <si>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</si>
  <si>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</si>
  <si>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</si>
  <si>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</si>
  <si>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</si>
  <si>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</si>
  <si>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</si>
  <si>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</si>
  <si>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</si>
  <si>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</si>
  <si>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</si>
  <si>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</si>
  <si>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</si>
  <si>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</si>
  <si>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</si>
  <si>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</si>
  <si>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</si>
  <si>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</si>
  <si>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</si>
  <si>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</si>
  <si>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</si>
  <si>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</si>
  <si>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</si>
  <si>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</si>
  <si>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</si>
  <si>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</si>
  <si>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</si>
  <si>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</si>
  <si>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</si>
  <si>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</si>
  <si>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</si>
  <si>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</si>
  <si>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</si>
  <si>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</si>
  <si>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</si>
  <si>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</si>
  <si>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</si>
  <si>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</si>
  <si>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</si>
  <si>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</si>
  <si>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</si>
  <si>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</si>
  <si>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</si>
  <si>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</si>
  <si>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</si>
  <si>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</si>
  <si>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</si>
  <si>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</si>
  <si>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</si>
  <si>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</si>
  <si>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</si>
  <si>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</si>
  <si>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</si>
  <si>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</si>
  <si>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</si>
  <si>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</si>
  <si>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</si>
  <si>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</si>
  <si>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</si>
  <si>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</si>
  <si>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</si>
  <si>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</si>
  <si>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</si>
  <si>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</si>
  <si>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</si>
  <si>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</si>
  <si>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</si>
  <si>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</si>
  <si>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</si>
  <si>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</si>
  <si>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</si>
  <si>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</si>
  <si>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</si>
  <si>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</si>
  <si>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</si>
  <si>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</si>
  <si>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</si>
  <si>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</si>
  <si>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</si>
  <si>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</si>
  <si>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</si>
  <si>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</si>
  <si>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</si>
  <si>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</si>
  <si>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</si>
  <si>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</si>
  <si>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</si>
  <si>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</si>
  <si>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</si>
  <si>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</si>
  <si>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</si>
  <si>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</si>
  <si>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</si>
  <si>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</si>
  <si>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</si>
  <si>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</si>
  <si>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</si>
  <si>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</si>
  <si>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</si>
  <si>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</si>
  <si>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</si>
  <si>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</si>
  <si>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</si>
  <si>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</si>
  <si>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</si>
  <si>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</si>
  <si>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</si>
  <si>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</si>
  <si>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</si>
  <si>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</si>
  <si>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</si>
  <si>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</si>
  <si>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</si>
  <si>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</si>
  <si>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</si>
  <si>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</si>
  <si>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</si>
  <si>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</si>
  <si>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</si>
  <si>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</si>
  <si>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</si>
  <si>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</si>
  <si>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</si>
  <si>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</si>
  <si>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</si>
  <si>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</si>
  <si>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</si>
  <si>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</si>
  <si>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</si>
  <si>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</si>
  <si>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</si>
  <si>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</si>
  <si>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</si>
  <si>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</si>
  <si>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</si>
  <si>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</si>
  <si>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</si>
  <si>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</si>
  <si>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</si>
  <si>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</si>
  <si>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</si>
  <si>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</si>
  <si>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</si>
  <si>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</si>
  <si>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</si>
  <si>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</si>
  <si>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</si>
  <si>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</si>
  <si>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</si>
  <si>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</si>
  <si>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</si>
  <si>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</si>
  <si>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</si>
  <si>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</si>
  <si>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</si>
  <si>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</si>
  <si>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</si>
  <si>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</si>
  <si>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</si>
  <si>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</si>
  <si>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</si>
  <si>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</si>
  <si>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</si>
  <si>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</si>
  <si>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</si>
  <si>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</si>
  <si>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</si>
  <si>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</si>
  <si>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</si>
  <si>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</si>
  <si>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</si>
  <si>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</si>
  <si>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</si>
  <si>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</si>
  <si>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</si>
  <si>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</si>
  <si>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</si>
  <si>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</si>
  <si>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</si>
  <si>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</si>
  <si>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</si>
  <si>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</si>
  <si>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</si>
  <si>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</si>
  <si>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</si>
  <si>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</si>
  <si>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</si>
  <si>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</si>
  <si>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</si>
  <si>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</si>
  <si>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</si>
  <si>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</si>
  <si>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</si>
  <si>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</si>
  <si>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</si>
  <si>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</si>
  <si>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</si>
  <si>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</si>
  <si>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</si>
  <si>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</si>
  <si>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</si>
  <si>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</si>
  <si>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</si>
  <si>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</si>
  <si>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</si>
  <si>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</si>
  <si>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</si>
  <si>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</si>
  <si>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</si>
  <si>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</si>
  <si>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</si>
  <si>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</si>
  <si>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</si>
  <si>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</si>
  <si>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</si>
  <si>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</si>
  <si>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</si>
  <si>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</si>
  <si>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</si>
  <si>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</si>
  <si>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</si>
  <si>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Gasversorgung Görlitz GmbH</t>
  </si>
  <si>
    <t>Demianiplatz 24</t>
  </si>
  <si>
    <t>Görlitz</t>
  </si>
  <si>
    <t>Kordula Scharf</t>
  </si>
  <si>
    <t>03581 33 5416</t>
  </si>
  <si>
    <t>9870020700000</t>
  </si>
  <si>
    <t>netznutzung@stadtwerke-goerlitz.de</t>
  </si>
  <si>
    <t>GASPOOLNH7002071</t>
  </si>
  <si>
    <t>Meteomedia</t>
  </si>
  <si>
    <t>Görlitz Flugplatz</t>
  </si>
  <si>
    <t>Ind.-Koef.</t>
  </si>
  <si>
    <t>DE_GMK04</t>
  </si>
  <si>
    <t>DE_GHA04</t>
  </si>
  <si>
    <t>DE_GKO04</t>
  </si>
  <si>
    <t>GR1</t>
  </si>
  <si>
    <t>GR2</t>
  </si>
  <si>
    <t>DE_HEF04</t>
  </si>
  <si>
    <t>DE_HMF04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</si>
</sst>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arnender Text 2" xfId="108"/>
    <cellStyle name="Warnender Text 2 2" xfId="134"/>
    <cellStyle name="Whrung" xfId="107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ax.mustermann@muster.de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655</v>
      </c>
    </row>
    <row r="8" spans="2:7" s="8" customFormat="1">
      <c r="B8" s="8" t="s">
        <v>658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656</v>
      </c>
    </row>
    <row r="12" spans="2:7" s="8" customFormat="1">
      <c r="B12" s="8" t="s">
        <v>497</v>
      </c>
    </row>
    <row r="13" spans="2:7" s="8" customFormat="1">
      <c r="B13" s="8" t="s">
        <v>657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6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customSheetViews>
    <customSheetView guid="{B21C4DD6-E4A6-4129-BC39-0646DAE2627C}" scale="80" showGridLines="0" fitToPage="1" hiddenRows="1" hiddenColumns="1">
      <selection activeCell="C29" sqref="C29"/>
      <pageMargins left="0.7" right="0.7" top="0.78740157499999996" bottom="0.78740157499999996" header="0.3" footer="0.3"/>
      <pageSetup paperSize="9" scale="95" orientation="landscape" r:id="rId1"/>
    </customSheetView>
  </customSheetViews>
  <pageMargins left="0.7" right="0.7" top="0.78740157499999996" bottom="0.78740157499999996" header="0.3" footer="0.3"/>
  <pageSetup paperSize="9"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3" sqref="D3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0" t="s">
        <v>664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2826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Görlitz</v>
      </c>
      <c r="E28" s="38"/>
      <c r="F28" s="11"/>
      <c r="G28" s="2"/>
    </row>
    <row r="29" spans="1:15">
      <c r="B29" s="15"/>
      <c r="C29" s="22" t="s">
        <v>396</v>
      </c>
      <c r="D29" s="45" t="s">
        <v>661</v>
      </c>
      <c r="E29" s="40"/>
      <c r="F29" s="11"/>
      <c r="G29" s="2"/>
    </row>
    <row r="30" spans="1:15">
      <c r="B30" s="15"/>
      <c r="C30" s="22" t="s">
        <v>397</v>
      </c>
      <c r="D30" s="45" t="s">
        <v>500</v>
      </c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ustomSheetViews>
    <customSheetView guid="{B21C4DD6-E4A6-4129-BC39-0646DAE2627C}" scale="80" showGridLines="0" fitToPage="1" hiddenRows="1" hiddenColumns="1">
      <selection activeCell="D33" sqref="D33"/>
      <pageMargins left="0.7" right="0.7" top="0.78740157499999996" bottom="0.78740157499999996" header="0.3" footer="0.3"/>
      <pageSetup paperSize="9" scale="65" orientation="portrait" r:id="rId1"/>
    </customSheetView>
  </customSheetViews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disablePrompts="1"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2" display="max.mustermann@muster.de"/>
  </hyperlinks>
  <pageMargins left="0.7" right="0.7" top="0.78740157499999996" bottom="0.78740157499999996" header="0.3" footer="0.3"/>
  <pageSetup paperSize="9" scale="6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Gasversorgung Görlitz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Görlitz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9870020700000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614</v>
      </c>
      <c r="E13" s="15"/>
      <c r="H13" s="270" t="s">
        <v>614</v>
      </c>
      <c r="I13" s="270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1" t="s">
        <v>666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572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6" t="s">
        <v>607</v>
      </c>
      <c r="I22" s="266" t="s">
        <v>608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6" t="s">
        <v>610</v>
      </c>
      <c r="I23" s="8" t="s">
        <v>606</v>
      </c>
      <c r="J23" s="8"/>
      <c r="K23" s="8"/>
      <c r="L23" s="267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6" t="s">
        <v>609</v>
      </c>
      <c r="I24" s="266" t="s">
        <v>616</v>
      </c>
      <c r="J24" s="8"/>
      <c r="K24" s="8"/>
      <c r="L24" s="269" t="s">
        <v>617</v>
      </c>
      <c r="M24" s="269" t="s">
        <v>619</v>
      </c>
      <c r="N24" s="269" t="s">
        <v>618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371</v>
      </c>
      <c r="C26" s="6" t="s">
        <v>575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620</v>
      </c>
      <c r="D27" s="42" t="s">
        <v>621</v>
      </c>
      <c r="E27" s="15"/>
      <c r="H27" s="296" t="s">
        <v>621</v>
      </c>
      <c r="I27" s="268" t="s">
        <v>622</v>
      </c>
      <c r="J27" s="268" t="s">
        <v>623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624</v>
      </c>
      <c r="I28" s="269" t="s">
        <v>625</v>
      </c>
      <c r="J28" s="269" t="s">
        <v>626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627</v>
      </c>
      <c r="I29" s="269" t="s">
        <v>628</v>
      </c>
      <c r="J29" s="269" t="s">
        <v>629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574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630</v>
      </c>
      <c r="I32" s="269" t="s">
        <v>631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632</v>
      </c>
      <c r="I33" s="266" t="s">
        <v>627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546</v>
      </c>
      <c r="C35" s="24" t="s">
        <v>494</v>
      </c>
      <c r="D35" s="42">
        <v>6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547</v>
      </c>
      <c r="C37" s="5" t="s">
        <v>366</v>
      </c>
      <c r="D37" s="34">
        <v>1500000</v>
      </c>
      <c r="E37" s="15" t="s">
        <v>504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367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661</v>
      </c>
    </row>
    <row r="49" spans="3:4" ht="18" customHeight="1">
      <c r="C49" s="22" t="s">
        <v>584</v>
      </c>
      <c r="D49" s="45" t="s">
        <v>600</v>
      </c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ustomSheetViews>
    <customSheetView guid="{B21C4DD6-E4A6-4129-BC39-0646DAE2627C}" scale="80" showGridLines="0" fitToPage="1" hiddenColumns="1">
      <selection activeCell="D36" sqref="D36"/>
      <pageMargins left="0.7" right="0.7" top="0.78740157499999996" bottom="0.78740157499999996" header="0.3" footer="0.3"/>
      <pageSetup paperSize="9" scale="71" orientation="portrait" r:id="rId1"/>
    </customSheetView>
  </customSheetViews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4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541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Gasversorgung Görlitz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Görlitz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9870020700000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0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0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1" t="str">
        <f>INDEX('SLP-Verfahren'!D48:D62,'SLP-Temp-Gebiet #01'!F10)</f>
        <v>Görlitz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581</v>
      </c>
      <c r="D13" s="344"/>
      <c r="E13" s="344"/>
      <c r="F13" s="180" t="s">
        <v>545</v>
      </c>
      <c r="G13" s="129" t="s">
        <v>543</v>
      </c>
      <c r="H13" s="260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448</v>
      </c>
      <c r="D14" s="345"/>
      <c r="E14" s="89" t="s">
        <v>449</v>
      </c>
      <c r="F14" s="261" t="s">
        <v>85</v>
      </c>
      <c r="G14" s="262" t="s">
        <v>569</v>
      </c>
      <c r="H14" s="51">
        <v>0</v>
      </c>
      <c r="I14" s="57"/>
      <c r="J14" s="129"/>
      <c r="K14" s="129"/>
      <c r="L14" s="129"/>
      <c r="M14" s="129"/>
      <c r="N14" s="129"/>
      <c r="O14" s="330" t="s">
        <v>649</v>
      </c>
      <c r="R14" s="206" t="s">
        <v>561</v>
      </c>
      <c r="S14" s="206" t="s">
        <v>562</v>
      </c>
      <c r="T14" s="206" t="s">
        <v>563</v>
      </c>
      <c r="U14" s="206" t="s">
        <v>564</v>
      </c>
      <c r="V14" s="206" t="s">
        <v>544</v>
      </c>
      <c r="W14" s="206" t="s">
        <v>565</v>
      </c>
      <c r="X14" s="206" t="s">
        <v>566</v>
      </c>
      <c r="Y14" s="206" t="s">
        <v>567</v>
      </c>
      <c r="Z14" s="206" t="s">
        <v>568</v>
      </c>
      <c r="AA14" s="206" t="s">
        <v>569</v>
      </c>
      <c r="AB14" s="206" t="s">
        <v>570</v>
      </c>
      <c r="AC14" s="206" t="s">
        <v>571</v>
      </c>
    </row>
    <row r="15" spans="2:56" ht="19.5" customHeight="1">
      <c r="B15" s="129"/>
      <c r="C15" s="345" t="s">
        <v>388</v>
      </c>
      <c r="D15" s="345"/>
      <c r="E15" s="89" t="s">
        <v>449</v>
      </c>
      <c r="F15" s="261" t="s">
        <v>71</v>
      </c>
      <c r="G15" s="262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667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492</v>
      </c>
      <c r="AI15" s="259" t="s">
        <v>546</v>
      </c>
      <c r="AJ15" s="259" t="s">
        <v>547</v>
      </c>
      <c r="AK15" s="259" t="s">
        <v>548</v>
      </c>
      <c r="AL15" s="259" t="s">
        <v>549</v>
      </c>
      <c r="AM15" s="259" t="s">
        <v>550</v>
      </c>
      <c r="AN15" s="259" t="s">
        <v>551</v>
      </c>
      <c r="AO15" s="259" t="s">
        <v>552</v>
      </c>
      <c r="AP15" s="259" t="s">
        <v>553</v>
      </c>
      <c r="AQ15" s="259" t="s">
        <v>554</v>
      </c>
      <c r="AR15" s="259" t="s">
        <v>555</v>
      </c>
      <c r="AS15" s="259" t="s">
        <v>556</v>
      </c>
      <c r="AT15" s="259" t="s">
        <v>557</v>
      </c>
      <c r="AU15" s="259" t="s">
        <v>558</v>
      </c>
      <c r="AV15" s="259" t="s">
        <v>559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515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516</v>
      </c>
      <c r="D20" s="177" t="s">
        <v>511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523</v>
      </c>
      <c r="D21" s="152" t="s">
        <v>513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534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667</v>
      </c>
      <c r="F23" s="155" t="s">
        <v>667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501</v>
      </c>
      <c r="T23" s="287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518</v>
      </c>
      <c r="D24" s="185"/>
      <c r="E24" s="341" t="s">
        <v>668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2" t="s">
        <v>519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512</v>
      </c>
      <c r="D25" s="185"/>
      <c r="E25" s="159">
        <v>9499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524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530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2" t="s">
        <v>142</v>
      </c>
      <c r="Q35" s="208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528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529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522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526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527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533</v>
      </c>
      <c r="D46" s="198" t="s">
        <v>531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531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576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516</v>
      </c>
      <c r="D54" s="177" t="s">
        <v>511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523</v>
      </c>
      <c r="D55" s="152" t="s">
        <v>513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534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Meteomedia</v>
      </c>
      <c r="F57" s="155" t="str">
        <f t="shared" ref="F57:N57" si="7">F23</f>
        <v>Meteomedia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518</v>
      </c>
      <c r="D58" s="185"/>
      <c r="E58" s="155" t="str">
        <f>E24</f>
        <v>Görlitz Flugplatz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519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512</v>
      </c>
      <c r="D59" s="185"/>
      <c r="E59" s="159">
        <f>E25</f>
        <v>9499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524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530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142</v>
      </c>
    </row>
    <row r="69" spans="2:15">
      <c r="B69" s="180"/>
      <c r="C69" s="184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142</v>
      </c>
    </row>
    <row r="70" spans="2:15">
      <c r="B70" s="180"/>
      <c r="C70" s="189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142</v>
      </c>
    </row>
    <row r="71" spans="2:15"/>
    <row r="72" spans="2:15" ht="15.75" customHeight="1">
      <c r="C72" s="346" t="s">
        <v>577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B21C4DD6-E4A6-4129-BC39-0646DAE2627C}" showGridLines="0" fitToPage="1" hiddenRows="1" hiddenColumns="1" topLeftCell="A4">
      <selection activeCell="E26" sqref="E26"/>
      <pageMargins left="0.25" right="0.25" top="0.75" bottom="0.75" header="0.3" footer="0.3"/>
      <pageSetup paperSize="9" scale="41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2"/>
  <ignoredErrors>
    <ignoredError sqref="E66:N68 E36:N36 E26:N26 E56:N60 E22:F22 I22:N22 F52 F62 G24:N24 G70:N70 E32:N34 E69:N69 F25:N2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541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Gasversorgung Görlitz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Görlitz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9870020700000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0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0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1" t="str">
        <f>INDEX('SLP-Verfahren'!D48:D62,'SLP-Temp-Gebiet #02'!F10)</f>
        <v>Muster-Temp.gebiet 2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4" t="s">
        <v>581</v>
      </c>
      <c r="D13" s="344"/>
      <c r="E13" s="344"/>
      <c r="F13" s="180" t="s">
        <v>545</v>
      </c>
      <c r="G13" s="129" t="s">
        <v>543</v>
      </c>
      <c r="H13" s="260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5" t="s">
        <v>448</v>
      </c>
      <c r="D14" s="345"/>
      <c r="E14" s="89" t="s">
        <v>449</v>
      </c>
      <c r="F14" s="261" t="s">
        <v>85</v>
      </c>
      <c r="G14" s="262" t="s">
        <v>569</v>
      </c>
      <c r="H14" s="51">
        <v>0</v>
      </c>
      <c r="I14" s="57"/>
      <c r="J14" s="129"/>
      <c r="K14" s="129"/>
      <c r="L14" s="129"/>
      <c r="M14" s="129"/>
      <c r="N14" s="129"/>
      <c r="O14" s="330" t="s">
        <v>649</v>
      </c>
      <c r="R14" s="206" t="s">
        <v>561</v>
      </c>
      <c r="S14" s="206" t="s">
        <v>562</v>
      </c>
      <c r="T14" s="206" t="s">
        <v>563</v>
      </c>
      <c r="U14" s="206" t="s">
        <v>564</v>
      </c>
      <c r="V14" s="206" t="s">
        <v>544</v>
      </c>
      <c r="W14" s="206" t="s">
        <v>565</v>
      </c>
      <c r="X14" s="206" t="s">
        <v>566</v>
      </c>
      <c r="Y14" s="206" t="s">
        <v>567</v>
      </c>
      <c r="Z14" s="206" t="s">
        <v>568</v>
      </c>
      <c r="AA14" s="206" t="s">
        <v>569</v>
      </c>
      <c r="AB14" s="206" t="s">
        <v>570</v>
      </c>
      <c r="AC14" s="206" t="s">
        <v>571</v>
      </c>
    </row>
    <row r="15" spans="2:56" ht="19.5" customHeight="1">
      <c r="B15" s="129"/>
      <c r="C15" s="345" t="s">
        <v>388</v>
      </c>
      <c r="D15" s="345"/>
      <c r="E15" s="89" t="s">
        <v>449</v>
      </c>
      <c r="F15" s="261" t="s">
        <v>71</v>
      </c>
      <c r="G15" s="262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371</v>
      </c>
      <c r="AH15" s="259" t="s">
        <v>492</v>
      </c>
      <c r="AI15" s="259" t="s">
        <v>546</v>
      </c>
      <c r="AJ15" s="259" t="s">
        <v>547</v>
      </c>
      <c r="AK15" s="259" t="s">
        <v>548</v>
      </c>
      <c r="AL15" s="259" t="s">
        <v>549</v>
      </c>
      <c r="AM15" s="259" t="s">
        <v>550</v>
      </c>
      <c r="AN15" s="259" t="s">
        <v>551</v>
      </c>
      <c r="AO15" s="259" t="s">
        <v>552</v>
      </c>
      <c r="AP15" s="259" t="s">
        <v>553</v>
      </c>
      <c r="AQ15" s="259" t="s">
        <v>554</v>
      </c>
      <c r="AR15" s="259" t="s">
        <v>555</v>
      </c>
      <c r="AS15" s="259" t="s">
        <v>556</v>
      </c>
      <c r="AT15" s="259" t="s">
        <v>557</v>
      </c>
      <c r="AU15" s="259" t="s">
        <v>558</v>
      </c>
      <c r="AV15" s="259" t="s">
        <v>559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515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516</v>
      </c>
      <c r="D20" s="177" t="s">
        <v>511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523</v>
      </c>
      <c r="D21" s="152" t="s">
        <v>513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534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501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518</v>
      </c>
      <c r="D24" s="185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2" t="s">
        <v>519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512</v>
      </c>
      <c r="D25" s="185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524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530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2" t="s">
        <v>142</v>
      </c>
      <c r="Q35" s="208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350</v>
      </c>
      <c r="D39" s="195"/>
      <c r="E39" s="195" t="s">
        <v>528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529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522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526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527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533</v>
      </c>
      <c r="D46" s="198" t="s">
        <v>531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363</v>
      </c>
      <c r="K46" s="195"/>
      <c r="L46" s="195"/>
      <c r="M46" s="195"/>
      <c r="N46" s="195"/>
      <c r="O46" s="196"/>
    </row>
    <row r="47" spans="2:28">
      <c r="B47" s="190"/>
      <c r="C47" s="197" t="s">
        <v>349</v>
      </c>
      <c r="D47" s="198" t="s">
        <v>531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363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576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516</v>
      </c>
      <c r="D54" s="177" t="s">
        <v>511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523</v>
      </c>
      <c r="D55" s="152" t="s">
        <v>513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534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518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519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512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524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530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6" t="s">
        <v>577</v>
      </c>
      <c r="D72" s="346"/>
      <c r="E72" s="346"/>
      <c r="F72" s="34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customSheetViews>
    <customSheetView guid="{B21C4DD6-E4A6-4129-BC39-0646DAE2627C}" scale="70" showGridLines="0" fitToPage="1" hiddenRows="1" hiddenColumns="1" state="hidden">
      <selection activeCell="J15" sqref="J15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2"/>
  <ignoredErrors>
    <ignoredError sqref="F52 F62 E56:N60 E66:N70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N13" sqref="N1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Gasversorgung Görlitz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Görlitz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9870020700000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3" t="s">
        <v>646</v>
      </c>
    </row>
    <row r="11" spans="2:26" ht="15.75" thickBot="1">
      <c r="B11" s="138" t="s">
        <v>495</v>
      </c>
      <c r="C11" s="139" t="s">
        <v>507</v>
      </c>
      <c r="D11" s="292" t="s">
        <v>247</v>
      </c>
      <c r="E11" s="342" t="s">
        <v>514</v>
      </c>
      <c r="F11" s="29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333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334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0">
        <v>365.12299999999999</v>
      </c>
    </row>
    <row r="12" spans="2:26">
      <c r="B12" s="140">
        <v>1</v>
      </c>
      <c r="C12" s="141" t="str">
        <f t="shared" ref="C12:C41" si="0">$D$6</f>
        <v>Görlitz</v>
      </c>
      <c r="D12" s="62" t="s">
        <v>669</v>
      </c>
      <c r="E12" s="164" t="s">
        <v>675</v>
      </c>
      <c r="F12" s="343" t="s">
        <v>673</v>
      </c>
      <c r="H12" s="272">
        <v>4.2405099999999996</v>
      </c>
      <c r="I12" s="272">
        <v>-41.231319999999997</v>
      </c>
      <c r="J12" s="272">
        <v>5.0987799999999996</v>
      </c>
      <c r="K12" s="272">
        <v>2.8150000000000001E-2</v>
      </c>
      <c r="L12" s="335"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6">
        <f t="shared" ref="Q12:Q17" si="1">($H12/(1+($I12/($Q$9-$L12))^$J12)+$K12)+MAX($M12*$Q$9+$N12,$O12*$Q$9+$P12)</f>
        <v>0.9417916369020819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Görlitz</v>
      </c>
      <c r="D13" s="62" t="s">
        <v>669</v>
      </c>
      <c r="E13" s="164" t="s">
        <v>676</v>
      </c>
      <c r="F13" s="343" t="s">
        <v>674</v>
      </c>
      <c r="H13" s="272">
        <v>2.6478700000000002</v>
      </c>
      <c r="I13" s="272">
        <v>-35.177709999999998</v>
      </c>
      <c r="J13" s="272">
        <v>6.37967</v>
      </c>
      <c r="K13" s="272">
        <v>9.5091999999999996E-2</v>
      </c>
      <c r="L13" s="335"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6">
        <f t="shared" si="1"/>
        <v>1.0309224376190949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7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Görlitz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Görlitz</v>
      </c>
      <c r="D15" s="62" t="s">
        <v>247</v>
      </c>
      <c r="E15" s="164" t="s">
        <v>670</v>
      </c>
      <c r="F15" s="295" t="str">
        <f>VLOOKUP($E15,'BDEW-Standard'!$B$3:$M$158,F$9,0)</f>
        <v>MK4</v>
      </c>
      <c r="H15" s="272">
        <f>ROUND(VLOOKUP($E15,'BDEW-Standard'!$B$3:$M$158,H$9,0),7)</f>
        <v>3.1177248</v>
      </c>
      <c r="I15" s="272">
        <f>ROUND(VLOOKUP($E15,'BDEW-Standard'!$B$3:$M$158,I$9,0),7)</f>
        <v>-35.871506199999999</v>
      </c>
      <c r="J15" s="272">
        <f>ROUND(VLOOKUP($E15,'BDEW-Standard'!$B$3:$M$158,J$9,0),7)</f>
        <v>7.5186828999999999</v>
      </c>
      <c r="K15" s="272">
        <f>ROUND(VLOOKUP($E15,'BDEW-Standard'!$B$3:$M$158,K$9,0),7)</f>
        <v>3.4330100000000002E-2</v>
      </c>
      <c r="L15" s="335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6">
        <f t="shared" si="1"/>
        <v>0.9622064996731321</v>
      </c>
      <c r="R15" s="273">
        <f>ROUND(VLOOKUP(MID($E15,4,3),'Wochentag F(WT)'!$B$7:$J$22,R$9,0),4)</f>
        <v>1.0699000000000001</v>
      </c>
      <c r="S15" s="273">
        <f>ROUND(VLOOKUP(MID($E15,4,3),'Wochentag F(WT)'!$B$7:$J$22,S$9,0),4)</f>
        <v>1.0365</v>
      </c>
      <c r="T15" s="273">
        <f>ROUND(VLOOKUP(MID($E15,4,3),'Wochentag F(WT)'!$B$7:$J$22,T$9,0),4)</f>
        <v>0.99329999999999996</v>
      </c>
      <c r="U15" s="273">
        <f>ROUND(VLOOKUP(MID($E15,4,3),'Wochentag F(WT)'!$B$7:$J$22,U$9,0),4)</f>
        <v>0.99480000000000002</v>
      </c>
      <c r="V15" s="273">
        <f>ROUND(VLOOKUP(MID($E15,4,3),'Wochentag F(WT)'!$B$7:$J$22,V$9,0),4)</f>
        <v>1.0659000000000001</v>
      </c>
      <c r="W15" s="273">
        <f>ROUND(VLOOKUP(MID($E15,4,3),'Wochentag F(WT)'!$B$7:$J$22,W$9,0),4)</f>
        <v>0.93620000000000003</v>
      </c>
      <c r="X15" s="274">
        <f t="shared" si="2"/>
        <v>0.90339999999999954</v>
      </c>
      <c r="Y15" s="291"/>
      <c r="Z15" s="209"/>
    </row>
    <row r="16" spans="2:26" s="142" customFormat="1">
      <c r="B16" s="143">
        <v>5</v>
      </c>
      <c r="C16" s="144" t="str">
        <f t="shared" si="0"/>
        <v>Görlitz</v>
      </c>
      <c r="D16" s="62" t="s">
        <v>247</v>
      </c>
      <c r="E16" s="164" t="s">
        <v>671</v>
      </c>
      <c r="F16" s="295" t="str">
        <f>VLOOKUP($E16,'BDEW-Standard'!$B$3:$M$158,F$9,0)</f>
        <v>HA4</v>
      </c>
      <c r="H16" s="272">
        <f>ROUND(VLOOKUP($E16,'BDEW-Standard'!$B$3:$M$158,H$9,0),7)</f>
        <v>4.0196902000000003</v>
      </c>
      <c r="I16" s="272">
        <f>ROUND(VLOOKUP($E16,'BDEW-Standard'!$B$3:$M$158,I$9,0),7)</f>
        <v>-37.828203700000003</v>
      </c>
      <c r="J16" s="272">
        <f>ROUND(VLOOKUP($E16,'BDEW-Standard'!$B$3:$M$158,J$9,0),7)</f>
        <v>8.1593368999999996</v>
      </c>
      <c r="K16" s="272">
        <f>ROUND(VLOOKUP($E16,'BDEW-Standard'!$B$3:$M$158,K$9,0),7)</f>
        <v>4.72845E-2</v>
      </c>
      <c r="L16" s="335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6">
        <f t="shared" si="1"/>
        <v>0.86486713303260787</v>
      </c>
      <c r="R16" s="273">
        <f>ROUND(VLOOKUP(MID($E16,4,3),'Wochentag F(WT)'!$B$7:$J$22,R$9,0),4)</f>
        <v>1.0358000000000001</v>
      </c>
      <c r="S16" s="273">
        <f>ROUND(VLOOKUP(MID($E16,4,3),'Wochentag F(WT)'!$B$7:$J$22,S$9,0),4)</f>
        <v>1.0232000000000001</v>
      </c>
      <c r="T16" s="273">
        <f>ROUND(VLOOKUP(MID($E16,4,3),'Wochentag F(WT)'!$B$7:$J$22,T$9,0),4)</f>
        <v>1.0251999999999999</v>
      </c>
      <c r="U16" s="273">
        <f>ROUND(VLOOKUP(MID($E16,4,3),'Wochentag F(WT)'!$B$7:$J$22,U$9,0),4)</f>
        <v>1.0295000000000001</v>
      </c>
      <c r="V16" s="273">
        <f>ROUND(VLOOKUP(MID($E16,4,3),'Wochentag F(WT)'!$B$7:$J$22,V$9,0),4)</f>
        <v>1.0253000000000001</v>
      </c>
      <c r="W16" s="273">
        <f>ROUND(VLOOKUP(MID($E16,4,3),'Wochentag F(WT)'!$B$7:$J$22,W$9,0),4)</f>
        <v>0.96750000000000003</v>
      </c>
      <c r="X16" s="274">
        <f t="shared" si="2"/>
        <v>0.89350000000000041</v>
      </c>
      <c r="Y16" s="291"/>
      <c r="Z16" s="209"/>
    </row>
    <row r="17" spans="2:26" s="142" customFormat="1">
      <c r="B17" s="143">
        <v>6</v>
      </c>
      <c r="C17" s="144" t="str">
        <f t="shared" si="0"/>
        <v>Görlitz</v>
      </c>
      <c r="D17" s="62" t="s">
        <v>247</v>
      </c>
      <c r="E17" s="164" t="s">
        <v>672</v>
      </c>
      <c r="F17" s="295" t="str">
        <f>VLOOKUP($E17,'BDEW-Standard'!$B$3:$M$158,F$9,0)</f>
        <v>KO4</v>
      </c>
      <c r="H17" s="272">
        <f>ROUND(VLOOKUP($E17,'BDEW-Standard'!$B$3:$M$158,H$9,0),7)</f>
        <v>3.4428942999999999</v>
      </c>
      <c r="I17" s="272">
        <f>ROUND(VLOOKUP($E17,'BDEW-Standard'!$B$3:$M$158,I$9,0),7)</f>
        <v>-36.659050399999998</v>
      </c>
      <c r="J17" s="272">
        <f>ROUND(VLOOKUP($E17,'BDEW-Standard'!$B$3:$M$158,J$9,0),7)</f>
        <v>7.6083226000000002</v>
      </c>
      <c r="K17" s="272">
        <f>ROUND(VLOOKUP($E17,'BDEW-Standard'!$B$3:$M$158,K$9,0),7)</f>
        <v>7.4685000000000001E-2</v>
      </c>
      <c r="L17" s="335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6">
        <f t="shared" si="1"/>
        <v>0.97768382110526542</v>
      </c>
      <c r="R17" s="273">
        <f>ROUND(VLOOKUP(MID($E17,4,3),'Wochentag F(WT)'!$B$7:$J$22,R$9,0),4)</f>
        <v>1.0354000000000001</v>
      </c>
      <c r="S17" s="273">
        <f>ROUND(VLOOKUP(MID($E17,4,3),'Wochentag F(WT)'!$B$7:$J$22,S$9,0),4)</f>
        <v>1.0523</v>
      </c>
      <c r="T17" s="273">
        <f>ROUND(VLOOKUP(MID($E17,4,3),'Wochentag F(WT)'!$B$7:$J$22,T$9,0),4)</f>
        <v>1.0448999999999999</v>
      </c>
      <c r="U17" s="273">
        <f>ROUND(VLOOKUP(MID($E17,4,3),'Wochentag F(WT)'!$B$7:$J$22,U$9,0),4)</f>
        <v>1.0494000000000001</v>
      </c>
      <c r="V17" s="273">
        <f>ROUND(VLOOKUP(MID($E17,4,3),'Wochentag F(WT)'!$B$7:$J$22,V$9,0),4)</f>
        <v>0.98850000000000005</v>
      </c>
      <c r="W17" s="273">
        <f>ROUND(VLOOKUP(MID($E17,4,3),'Wochentag F(WT)'!$B$7:$J$22,W$9,0),4)</f>
        <v>0.88600000000000001</v>
      </c>
      <c r="X17" s="274">
        <f t="shared" si="2"/>
        <v>0.94349999999999934</v>
      </c>
      <c r="Y17" s="291"/>
      <c r="Z17" s="209"/>
    </row>
    <row r="18" spans="2:26" s="142" customFormat="1">
      <c r="B18" s="143">
        <v>7</v>
      </c>
      <c r="C18" s="144" t="str">
        <f t="shared" si="0"/>
        <v>Görlitz</v>
      </c>
      <c r="D18" s="62"/>
      <c r="E18" s="163"/>
      <c r="F18" s="295"/>
      <c r="H18" s="272"/>
      <c r="I18" s="272"/>
      <c r="J18" s="272"/>
      <c r="K18" s="272"/>
      <c r="L18" s="335"/>
      <c r="M18" s="272"/>
      <c r="N18" s="272"/>
      <c r="O18" s="272"/>
      <c r="P18" s="272"/>
      <c r="Q18" s="336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Görlitz</v>
      </c>
      <c r="D19" s="62"/>
      <c r="E19" s="163"/>
      <c r="F19" s="295"/>
      <c r="H19" s="272"/>
      <c r="I19" s="272"/>
      <c r="J19" s="272"/>
      <c r="K19" s="272"/>
      <c r="L19" s="335"/>
      <c r="M19" s="272"/>
      <c r="N19" s="272"/>
      <c r="O19" s="272"/>
      <c r="P19" s="272"/>
      <c r="Q19" s="336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Görlitz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Görlitz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Görlitz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Görlitz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Görlitz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Görlitz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Görlitz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Görlitz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Görlitz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Görlitz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Görlitz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Görlitz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Görlitz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Görlitz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Görlitz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Görlitz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Görlitz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Görlitz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Görlitz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Görlitz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Görlitz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Görlitz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ustomSheetViews>
    <customSheetView guid="{B21C4DD6-E4A6-4129-BC39-0646DAE2627C}" scale="80" showGridLines="0" fitToPage="1" hiddenRows="1" hiddenColumns="1">
      <selection activeCell="N13" sqref="N13"/>
      <pageMargins left="0.25" right="0.25" top="0.75" bottom="0.75" header="0.3" footer="0.3"/>
      <pageSetup paperSize="9" scale="45" orientation="landscape" r:id="rId1"/>
    </customSheetView>
  </customSheetViews>
  <conditionalFormatting sqref="F11:F41 H11:K41 R11:Y41 M11:P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2"/>
  <ignoredErrors>
    <ignoredError sqref="L11" formula="1"/>
    <ignoredError sqref="C13:C33 C34:C41 Q12:X17 F14:P17 G12 G13" unlocked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X11" sqref="X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Gasversorgung Görlitz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Görlitz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9870020700000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7" t="s">
        <v>458</v>
      </c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9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2" t="s">
        <v>580</v>
      </c>
      <c r="C10" s="353"/>
      <c r="D10" s="94">
        <v>2</v>
      </c>
      <c r="E10" s="95" t="str">
        <f>IF(ISERROR(HLOOKUP(E$11,$M$9:$AD$33,$D10,0)),"",HLOOKUP(E$11,$M$9:$AD$33,$D10,0))</f>
        <v/>
      </c>
      <c r="F10" s="350" t="s">
        <v>398</v>
      </c>
      <c r="G10" s="350"/>
      <c r="H10" s="350"/>
      <c r="I10" s="350"/>
      <c r="J10" s="350"/>
      <c r="K10" s="350"/>
      <c r="L10" s="351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2">
        <f>MIN(SUMPRODUCT($M$11:$AD$11,M12:AD12),1)</f>
        <v>1</v>
      </c>
      <c r="F12" s="299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8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3">
        <f t="shared" ref="E13:E33" si="0">MIN(SUMPRODUCT($M$11:$AD$11,M13:AD13),1)</f>
        <v>0</v>
      </c>
      <c r="F13" s="300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8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3">
        <f t="shared" si="0"/>
        <v>0</v>
      </c>
      <c r="F14" s="300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8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3">
        <f t="shared" si="0"/>
        <v>0</v>
      </c>
      <c r="F15" s="300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8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3">
        <f t="shared" si="0"/>
        <v>1</v>
      </c>
      <c r="F16" s="300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8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3">
        <f t="shared" si="0"/>
        <v>1</v>
      </c>
      <c r="F17" s="300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8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3">
        <f t="shared" si="0"/>
        <v>1</v>
      </c>
      <c r="F18" s="300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8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3">
        <f t="shared" si="0"/>
        <v>1</v>
      </c>
      <c r="F19" s="300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8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3">
        <f t="shared" si="0"/>
        <v>1</v>
      </c>
      <c r="F20" s="300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8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3">
        <f t="shared" si="0"/>
        <v>1</v>
      </c>
      <c r="F21" s="300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8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3">
        <f t="shared" si="0"/>
        <v>1</v>
      </c>
      <c r="F22" s="300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8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3">
        <f t="shared" si="0"/>
        <v>0</v>
      </c>
      <c r="F23" s="300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8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3">
        <f t="shared" si="0"/>
        <v>0</v>
      </c>
      <c r="F24" s="300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3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3">
        <f t="shared" si="0"/>
        <v>0</v>
      </c>
      <c r="F25" s="300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8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3">
        <f t="shared" si="0"/>
        <v>1</v>
      </c>
      <c r="F26" s="300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8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3">
        <f t="shared" si="0"/>
        <v>1</v>
      </c>
      <c r="F27" s="300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8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3">
        <f t="shared" si="0"/>
        <v>0</v>
      </c>
      <c r="F28" s="300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8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3">
        <f t="shared" si="0"/>
        <v>1</v>
      </c>
      <c r="F29" s="300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8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3">
        <f t="shared" si="0"/>
        <v>0</v>
      </c>
      <c r="F30" s="300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38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3">
        <f t="shared" si="0"/>
        <v>1</v>
      </c>
      <c r="F31" s="300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8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3">
        <f t="shared" si="0"/>
        <v>1</v>
      </c>
      <c r="F32" s="300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8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4">
        <f t="shared" si="0"/>
        <v>0</v>
      </c>
      <c r="F33" s="301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39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customSheetViews>
    <customSheetView guid="{B21C4DD6-E4A6-4129-BC39-0646DAE2627C}" scale="80" showGridLines="0" fitToPage="1" hiddenRows="1" hiddenColumns="1">
      <selection activeCell="X11" sqref="X11"/>
      <pageMargins left="0.25" right="0.25" top="0.75" bottom="0.75" header="0.3" footer="0.3"/>
      <pageSetup paperSize="9" scale="62" orientation="landscape" r:id="rId1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347</v>
      </c>
      <c r="B1" s="211">
        <v>42173</v>
      </c>
      <c r="D1" s="130" t="s">
        <v>454</v>
      </c>
      <c r="F1" s="212" t="s">
        <v>542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2" t="s">
        <v>650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customSheetViews>
    <customSheetView guid="{B21C4DD6-E4A6-4129-BC39-0646DAE2627C}" scale="80" showGridLines="0" showAutoFilter="1" state="hidden" topLeftCell="A143">
      <selection activeCell="M158" sqref="A1:M158"/>
      <pageMargins left="0.7" right="0.7" top="0.78740157499999996" bottom="0.78740157499999996" header="0.3" footer="0.3"/>
      <pageSetup paperSize="9" orientation="portrait" r:id="rId1"/>
      <autoFilter ref="A2:M158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542</v>
      </c>
    </row>
    <row r="2" spans="1:16">
      <c r="A2" s="232"/>
      <c r="B2" s="231" t="s">
        <v>456</v>
      </c>
    </row>
    <row r="3" spans="1:16" ht="20.100000000000001" customHeight="1">
      <c r="A3" s="354" t="s">
        <v>248</v>
      </c>
      <c r="B3" s="233" t="s">
        <v>86</v>
      </c>
      <c r="C3" s="234"/>
      <c r="D3" s="356" t="s">
        <v>457</v>
      </c>
      <c r="E3" s="357"/>
      <c r="F3" s="357"/>
      <c r="G3" s="357"/>
      <c r="H3" s="357"/>
      <c r="I3" s="357"/>
      <c r="J3" s="358"/>
      <c r="K3" s="235"/>
      <c r="L3" s="235"/>
      <c r="M3" s="235"/>
      <c r="N3" s="235"/>
      <c r="O3" s="236"/>
      <c r="P3" s="235"/>
    </row>
    <row r="4" spans="1:16" ht="20.100000000000001" customHeight="1">
      <c r="A4" s="355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368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368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customSheetViews>
    <customSheetView guid="{B21C4DD6-E4A6-4129-BC39-0646DAE2627C}" scale="80" showPageBreaks="1" showGridLines="0" fitToPage="1" printArea="1" state="hidden" view="pageBreakPreview">
      <selection sqref="A1:P22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admin</cp:lastModifiedBy>
  <cp:lastPrinted>2015-10-05T12:20:03Z</cp:lastPrinted>
  <dcterms:created xsi:type="dcterms:W3CDTF">2015-01-15T05:25:41Z</dcterms:created>
  <dcterms:modified xsi:type="dcterms:W3CDTF">2016-07-04T13:44:58Z</dcterms:modified>
</cp:coreProperties>
</file>